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8EDFA92A-E79C-4797-9658-89F4B504CC90}" xr6:coauthVersionLast="47" xr6:coauthVersionMax="47" xr10:uidLastSave="{00000000-0000-0000-0000-000000000000}"/>
  <bookViews>
    <workbookView xWindow="-120" yWindow="-120" windowWidth="20730" windowHeight="11160" xr2:uid="{00000000-000D-0000-FFFF-FFFF00000000}"/>
  </bookViews>
  <sheets>
    <sheet name="800 Kg plant" sheetId="4" r:id="rId1"/>
  </sheets>
  <calcPr calcId="181029"/>
</workbook>
</file>

<file path=xl/calcChain.xml><?xml version="1.0" encoding="utf-8"?>
<calcChain xmlns="http://schemas.openxmlformats.org/spreadsheetml/2006/main">
  <c r="B56" i="4" l="1"/>
  <c r="B55" i="4"/>
  <c r="B27" i="4"/>
  <c r="B52" i="4"/>
  <c r="B51" i="4"/>
  <c r="B31" i="4" l="1"/>
  <c r="B44" i="4"/>
  <c r="B43" i="4"/>
  <c r="B19" i="4"/>
  <c r="D19" i="4" s="1"/>
  <c r="B35" i="4" l="1"/>
  <c r="C31" i="4"/>
  <c r="D35" i="4"/>
  <c r="D27" i="4"/>
  <c r="B20" i="4"/>
  <c r="D20" i="4" s="1"/>
  <c r="D44" i="4"/>
  <c r="D37" i="4"/>
  <c r="D36" i="4"/>
  <c r="D26" i="4"/>
  <c r="D18" i="4"/>
  <c r="D22" i="4" s="1"/>
  <c r="B60" i="4" s="1"/>
  <c r="B62" i="4" s="1"/>
  <c r="B53" i="4" s="1"/>
  <c r="D38" i="4" l="1"/>
  <c r="D31" i="4"/>
  <c r="B54" i="4"/>
  <c r="D43" i="4"/>
  <c r="D45" i="4" s="1"/>
  <c r="C55" i="4" l="1"/>
  <c r="B29" i="4" l="1"/>
  <c r="B30" i="4" s="1"/>
  <c r="D30" i="4" s="1"/>
  <c r="D29" i="4" l="1"/>
  <c r="D32" i="4" s="1"/>
  <c r="D40" i="4" s="1"/>
  <c r="D47" i="4" s="1"/>
  <c r="D48" i="4" s="1"/>
</calcChain>
</file>

<file path=xl/sharedStrings.xml><?xml version="1.0" encoding="utf-8"?>
<sst xmlns="http://schemas.openxmlformats.org/spreadsheetml/2006/main" count="59" uniqueCount="55">
  <si>
    <t>Particulars</t>
  </si>
  <si>
    <t>Rate</t>
  </si>
  <si>
    <t>Amount</t>
  </si>
  <si>
    <t>Raw Material</t>
  </si>
  <si>
    <t>Transport</t>
  </si>
  <si>
    <t>A</t>
  </si>
  <si>
    <t>Total</t>
  </si>
  <si>
    <t>Production Charges</t>
  </si>
  <si>
    <t>Labour</t>
  </si>
  <si>
    <t>Light</t>
  </si>
  <si>
    <t>Admin</t>
  </si>
  <si>
    <t>Bank Loan</t>
  </si>
  <si>
    <t>B</t>
  </si>
  <si>
    <t>Other Cost</t>
  </si>
  <si>
    <t>Local Transport</t>
  </si>
  <si>
    <t>Grand Total</t>
  </si>
  <si>
    <t>( A+B+C)</t>
  </si>
  <si>
    <t>profit Side OF Business</t>
  </si>
  <si>
    <t>Loan Calculation</t>
  </si>
  <si>
    <t>Shed</t>
  </si>
  <si>
    <t>Machinery</t>
  </si>
  <si>
    <t>Other</t>
  </si>
  <si>
    <t xml:space="preserve">Final Profit (profit- expenditure)    </t>
  </si>
  <si>
    <t>2. Days</t>
  </si>
  <si>
    <t>Interest on Bank loan</t>
  </si>
  <si>
    <t>1500 Days (300 day per year)</t>
  </si>
  <si>
    <t>Profit Per Kg</t>
  </si>
  <si>
    <t xml:space="preserve">टिप: </t>
  </si>
  <si>
    <t>Note :</t>
  </si>
  <si>
    <t>Working Hours</t>
  </si>
  <si>
    <t>:8</t>
  </si>
  <si>
    <t>Marketing Cost</t>
  </si>
  <si>
    <t xml:space="preserve">Economic Sheet फक्त या उद्योगातील नफा - खर्च यांचा अंदाज यावा आणि तुम्हाला हिशोब स्वतःला काढता यावा यासाठी दिली आहे, मार्केट मध्ये वेळोवेळी कच्च्या मालाचे भाव, पक्या मालाचे भाव वेळोवेळी बदलत असतात. त्यामुळे तुम्हाला स्वतः Calculation करून मग इकोनोमिक्स काढावे लागेल .... </t>
  </si>
  <si>
    <t>The Economic Sheet is only given to estimate the profit and cost of the industry and you can calculate it yourself. Market rate of raw material and finished products are changes time to time, So you have to do the calculations yourself and then do the economics ....</t>
  </si>
  <si>
    <t>Recovery</t>
  </si>
  <si>
    <t xml:space="preserve">Production                   </t>
  </si>
  <si>
    <t>Raw Material Required</t>
  </si>
  <si>
    <t xml:space="preserve">5% Production Loss </t>
  </si>
  <si>
    <t>Working Capital (for 10 days)</t>
  </si>
  <si>
    <t xml:space="preserve">1. Raw Material Required </t>
  </si>
  <si>
    <t>Total Working Capital Cost (for 10 days) A*B*C</t>
  </si>
  <si>
    <t xml:space="preserve">Packaging Cost (1000 Ml Pouches) </t>
  </si>
  <si>
    <t>Soyabean</t>
  </si>
  <si>
    <t>Milk</t>
  </si>
  <si>
    <t xml:space="preserve"> Paneer</t>
  </si>
  <si>
    <t>800 Kg (100 Kg per hour)</t>
  </si>
  <si>
    <t>800 kg/day</t>
  </si>
  <si>
    <t>Water</t>
  </si>
  <si>
    <t>800 Kg (output)</t>
  </si>
  <si>
    <t>Soya Mill (form 50% raw material, i.e 400Kg)</t>
  </si>
  <si>
    <t>Soya Paneer (form 50% raw material, i.e 400Kg)</t>
  </si>
  <si>
    <t>Soya By Product calculation Sheet</t>
  </si>
  <si>
    <t>Soya By Product</t>
  </si>
  <si>
    <t>Bank Loan (75%)</t>
  </si>
  <si>
    <t>Own contribution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</si>
</sst>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0.5"/>
      <color theme="1"/>
      <name val="Calibri"/>
      <family val="2"/>
      <scheme val="minor"/>
    </font>
    <font>
      <sz val="9"/>
      <color theme="1"/>
      <name val="Times New Roman"/>
      <family val="1"/>
    </font>
    <font>
      <sz val="10.5"/>
      <color theme="1"/>
      <name val="Calibri"/>
      <family val="2"/>
      <scheme val="minor"/>
    </font>
    <font>
      <sz val="10"/>
      <color theme="1"/>
      <name val="Arial"/>
      <family val="2"/>
    </font>
    <font>
      <b/>
      <sz val="16"/>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C5D9F0"/>
        <bgColor indexed="64"/>
      </patternFill>
    </fill>
    <fill>
      <patternFill patternType="solid">
        <fgColor rgb="FF92D050"/>
        <bgColor indexed="64"/>
      </patternFill>
    </fill>
    <fill>
      <patternFill patternType="solid">
        <fgColor rgb="FFF9BE8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2" fillId="5" borderId="10" xfId="0" applyFont="1" applyFill="1" applyBorder="1" applyAlignment="1">
      <alignment horizontal="center" vertical="top" wrapText="1"/>
    </xf>
    <xf numFmtId="0" fontId="4" fillId="5" borderId="1" xfId="0" applyFont="1" applyFill="1" applyBorder="1" applyAlignment="1">
      <alignment horizontal="center" vertical="top" wrapText="1"/>
    </xf>
    <xf numFmtId="0" fontId="2" fillId="4" borderId="3" xfId="0" applyFont="1" applyFill="1" applyBorder="1" applyAlignment="1">
      <alignment horizontal="center" vertical="top" wrapText="1"/>
    </xf>
    <xf numFmtId="0" fontId="3" fillId="4" borderId="4" xfId="0" applyFont="1" applyFill="1" applyBorder="1" applyAlignment="1">
      <alignment vertical="top" wrapText="1"/>
    </xf>
    <xf numFmtId="0" fontId="3" fillId="4" borderId="5" xfId="0" applyFont="1" applyFill="1" applyBorder="1" applyAlignment="1">
      <alignment vertical="top" wrapText="1"/>
    </xf>
    <xf numFmtId="0" fontId="4" fillId="8" borderId="9" xfId="0" applyFont="1" applyFill="1" applyBorder="1" applyAlignment="1">
      <alignment horizontal="center" vertical="top" wrapText="1"/>
    </xf>
    <xf numFmtId="0" fontId="4" fillId="8" borderId="10" xfId="0" applyFont="1" applyFill="1" applyBorder="1" applyAlignment="1">
      <alignment horizontal="center" vertical="top" wrapText="1"/>
    </xf>
    <xf numFmtId="0" fontId="3" fillId="8" borderId="10" xfId="0" applyFont="1" applyFill="1" applyBorder="1" applyAlignment="1">
      <alignment vertical="top" wrapText="1"/>
    </xf>
    <xf numFmtId="0" fontId="4" fillId="9" borderId="8" xfId="0" applyFont="1" applyFill="1" applyBorder="1" applyAlignment="1">
      <alignment horizontal="center" vertical="top" wrapText="1"/>
    </xf>
    <xf numFmtId="0" fontId="3" fillId="9" borderId="6" xfId="0" applyFont="1" applyFill="1" applyBorder="1" applyAlignment="1">
      <alignment vertical="top" wrapText="1"/>
    </xf>
    <xf numFmtId="0" fontId="4" fillId="9" borderId="9" xfId="0" applyFont="1" applyFill="1" applyBorder="1" applyAlignment="1">
      <alignment horizontal="center" vertical="top" wrapText="1"/>
    </xf>
    <xf numFmtId="0" fontId="3" fillId="9" borderId="2" xfId="0" applyFont="1" applyFill="1" applyBorder="1" applyAlignment="1">
      <alignment vertical="top" wrapText="1"/>
    </xf>
    <xf numFmtId="0" fontId="4" fillId="9" borderId="10" xfId="0" applyFont="1" applyFill="1" applyBorder="1" applyAlignment="1">
      <alignment horizontal="center" vertical="top" wrapText="1"/>
    </xf>
    <xf numFmtId="0" fontId="3" fillId="9" borderId="7" xfId="0" applyFont="1" applyFill="1" applyBorder="1" applyAlignment="1">
      <alignment vertical="top" wrapText="1"/>
    </xf>
    <xf numFmtId="0" fontId="1" fillId="0" borderId="0" xfId="0" applyFont="1" applyAlignment="1">
      <alignment horizontal="right" vertical="top" wrapText="1"/>
    </xf>
    <xf numFmtId="0" fontId="0" fillId="0" borderId="0" xfId="0" applyAlignment="1">
      <alignment horizontal="left" vertical="top" wrapText="1"/>
    </xf>
    <xf numFmtId="0" fontId="3" fillId="2" borderId="0" xfId="0" applyFont="1" applyFill="1" applyAlignment="1">
      <alignment vertical="top" wrapText="1"/>
    </xf>
    <xf numFmtId="0" fontId="2" fillId="3" borderId="0" xfId="0" applyFont="1" applyFill="1" applyAlignment="1">
      <alignment vertical="top" wrapText="1"/>
    </xf>
    <xf numFmtId="0" fontId="4" fillId="0" borderId="0" xfId="0" applyFont="1" applyAlignment="1">
      <alignment horizontal="right" vertical="top" wrapText="1"/>
    </xf>
    <xf numFmtId="0" fontId="3" fillId="3" borderId="0" xfId="0" applyFont="1" applyFill="1" applyAlignment="1">
      <alignment vertical="top" wrapText="1"/>
    </xf>
    <xf numFmtId="0" fontId="3" fillId="4" borderId="0" xfId="0" applyFont="1" applyFill="1" applyAlignment="1">
      <alignment vertical="top" wrapText="1"/>
    </xf>
    <xf numFmtId="0" fontId="4" fillId="4" borderId="0" xfId="0" applyFont="1" applyFill="1" applyAlignment="1">
      <alignment vertical="top" wrapText="1"/>
    </xf>
    <xf numFmtId="0" fontId="2" fillId="4" borderId="0" xfId="0" applyFont="1" applyFill="1" applyAlignment="1">
      <alignment vertical="top" wrapText="1"/>
    </xf>
    <xf numFmtId="0" fontId="2" fillId="4" borderId="0" xfId="0" applyFont="1" applyFill="1" applyAlignment="1">
      <alignment horizontal="right" vertical="top" wrapText="1"/>
    </xf>
    <xf numFmtId="0" fontId="3" fillId="0" borderId="0" xfId="0" applyFont="1" applyAlignment="1">
      <alignment vertical="top" wrapText="1"/>
    </xf>
    <xf numFmtId="0" fontId="2" fillId="2" borderId="0" xfId="0" applyFont="1" applyFill="1" applyAlignment="1">
      <alignment vertical="top" wrapText="1"/>
    </xf>
    <xf numFmtId="0" fontId="5" fillId="0" borderId="0" xfId="0" applyFont="1" applyAlignment="1">
      <alignment vertical="top" wrapTex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4" fillId="6" borderId="1"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7" xfId="0" applyFont="1" applyFill="1" applyBorder="1" applyAlignment="1">
      <alignment horizontal="left" vertical="top" wrapText="1"/>
    </xf>
    <xf numFmtId="0" fontId="0" fillId="6" borderId="8"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7" borderId="10" xfId="0" applyFill="1" applyBorder="1" applyAlignment="1">
      <alignment vertical="top" wrapText="1"/>
    </xf>
    <xf numFmtId="0" fontId="0" fillId="0" borderId="0" xfId="0" applyAlignment="1">
      <alignment vertical="top" wrapText="1"/>
    </xf>
    <xf numFmtId="0" fontId="0" fillId="6" borderId="0" xfId="0" applyFill="1" applyAlignment="1">
      <alignment vertical="top" wrapText="1"/>
    </xf>
    <xf numFmtId="0" fontId="1" fillId="0" borderId="0" xfId="0" applyFont="1" applyAlignment="1">
      <alignment horizontal="center" vertical="top" wrapText="1"/>
    </xf>
    <xf numFmtId="0" fontId="1" fillId="0" borderId="0" xfId="0" applyFont="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3" fillId="0" borderId="0" xfId="0" applyFont="1" applyAlignment="1">
      <alignment vertical="top"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276225</xdr:colOff>
      <xdr:row>0</xdr:row>
      <xdr:rowOff>0</xdr:rowOff>
    </xdr:from>
    <xdr:to>
      <xdr:col>4</xdr:col>
      <xdr:colOff>200025</xdr:colOff>
      <xdr:row>4</xdr:row>
      <xdr:rowOff>45925</xdr:rowOff>
    </xdr:to>
    <xdr:pic>
      <xdr:nvPicPr>
        <xdr:cNvPr id="2" name="Picture 1" descr="Chawadi logo jpeg (1000).jpg">
          <a:extLst>
            <a:ext uri="{FF2B5EF4-FFF2-40B4-BE49-F238E27FC236}">
              <a16:creationId xmlns:a16="http://schemas.microsoft.com/office/drawing/2014/main" id="{77E80CE0-6FD2-4540-9C93-126E149570EA}"/>
            </a:ext>
          </a:extLst>
        </xdr:cNvPr>
        <xdr:cNvPicPr>
          <a:picLocks noChangeAspect="1"/>
        </xdr:cNvPicPr>
      </xdr:nvPicPr>
      <xdr:blipFill>
        <a:blip xmlns:r="http://schemas.openxmlformats.org/officeDocument/2006/relationships" r:embed="rId1" cstate="print"/>
        <a:srcRect l="4651" t="5273" r="5426"/>
        <a:stretch>
          <a:fillRect/>
        </a:stretch>
      </xdr:blipFill>
      <xdr:spPr>
        <a:xfrm>
          <a:off x="4591050" y="0"/>
          <a:ext cx="1104900" cy="9317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56FA8-D565-49D1-B3A5-4A2FCC7A426D}">
  <dimension ref="A3:D75"/>
  <sheetViews>
    <sheetView tabSelected="1" topLeftCell="A43" workbookViewId="0">
      <selection activeCell="H54" sqref="H54"/>
    </sheetView>
  </sheetViews>
  <sheetFormatPr defaultRowHeight="15" x14ac:dyDescent="0.25"/>
  <cols>
    <col min="1" max="1" width="28.5703125" style="38" customWidth="1"/>
    <col min="2" max="2" width="25.140625" style="38" customWidth="1"/>
    <col min="3" max="3" width="18.7109375" style="38" customWidth="1"/>
    <col min="4" max="4" width="17.7109375" style="38" customWidth="1"/>
    <col min="5" max="16384" width="9.140625" style="38"/>
  </cols>
  <sheetData>
    <row r="3" spans="1:4" ht="30.75" customHeight="1" x14ac:dyDescent="0.25">
      <c r="A3" s="42" t="s">
        <v>52</v>
      </c>
      <c r="B3" s="43"/>
      <c r="C3" s="43"/>
      <c r="D3" s="43"/>
    </row>
    <row r="6" spans="1:4" ht="30" x14ac:dyDescent="0.25">
      <c r="A6" s="39" t="s">
        <v>51</v>
      </c>
    </row>
    <row r="8" spans="1:4" x14ac:dyDescent="0.25">
      <c r="A8" s="40" t="s">
        <v>34</v>
      </c>
      <c r="B8" s="40"/>
      <c r="C8" s="15" t="s">
        <v>29</v>
      </c>
      <c r="D8" s="41" t="s">
        <v>30</v>
      </c>
    </row>
    <row r="9" spans="1:4" x14ac:dyDescent="0.25">
      <c r="A9" s="15" t="s">
        <v>42</v>
      </c>
      <c r="B9" s="40">
        <v>1</v>
      </c>
    </row>
    <row r="10" spans="1:4" x14ac:dyDescent="0.25">
      <c r="A10" s="15" t="s">
        <v>43</v>
      </c>
      <c r="B10" s="40">
        <v>7</v>
      </c>
    </row>
    <row r="11" spans="1:4" x14ac:dyDescent="0.25">
      <c r="A11" s="15" t="s">
        <v>44</v>
      </c>
      <c r="B11" s="40">
        <v>1.5</v>
      </c>
    </row>
    <row r="12" spans="1:4" x14ac:dyDescent="0.25">
      <c r="A12" s="40"/>
      <c r="B12" s="40"/>
    </row>
    <row r="13" spans="1:4" x14ac:dyDescent="0.25">
      <c r="A13" s="40" t="s">
        <v>35</v>
      </c>
      <c r="B13" s="40" t="s">
        <v>45</v>
      </c>
    </row>
    <row r="14" spans="1:4" x14ac:dyDescent="0.25">
      <c r="A14" s="40"/>
      <c r="B14" s="40"/>
      <c r="D14" s="41"/>
    </row>
    <row r="15" spans="1:4" x14ac:dyDescent="0.25">
      <c r="A15" s="28" t="s">
        <v>36</v>
      </c>
      <c r="B15" s="28" t="s">
        <v>46</v>
      </c>
    </row>
    <row r="17" spans="1:4" x14ac:dyDescent="0.25">
      <c r="A17" s="29" t="s">
        <v>0</v>
      </c>
      <c r="B17" s="17"/>
      <c r="C17" s="29" t="s">
        <v>1</v>
      </c>
      <c r="D17" s="29" t="s">
        <v>2</v>
      </c>
    </row>
    <row r="18" spans="1:4" x14ac:dyDescent="0.25">
      <c r="A18" s="18" t="s">
        <v>3</v>
      </c>
      <c r="B18" s="19">
        <v>800</v>
      </c>
      <c r="C18" s="19">
        <v>36</v>
      </c>
      <c r="D18" s="19">
        <f>B18*C18</f>
        <v>28800</v>
      </c>
    </row>
    <row r="19" spans="1:4" x14ac:dyDescent="0.25">
      <c r="A19" s="18" t="s">
        <v>47</v>
      </c>
      <c r="B19" s="19">
        <f>800*7</f>
        <v>5600</v>
      </c>
      <c r="C19" s="19">
        <v>1.5</v>
      </c>
      <c r="D19" s="19">
        <f>B19*C19</f>
        <v>8400</v>
      </c>
    </row>
    <row r="20" spans="1:4" x14ac:dyDescent="0.25">
      <c r="A20" s="18" t="s">
        <v>4</v>
      </c>
      <c r="B20" s="25">
        <f>B18</f>
        <v>800</v>
      </c>
      <c r="C20" s="19">
        <v>0.5</v>
      </c>
      <c r="D20" s="19">
        <f>B20*C20</f>
        <v>400</v>
      </c>
    </row>
    <row r="21" spans="1:4" x14ac:dyDescent="0.25">
      <c r="A21" s="20"/>
      <c r="B21" s="25"/>
      <c r="C21" s="25"/>
      <c r="D21" s="25"/>
    </row>
    <row r="22" spans="1:4" x14ac:dyDescent="0.25">
      <c r="A22" s="21"/>
      <c r="B22" s="22" t="s">
        <v>5</v>
      </c>
      <c r="C22" s="23" t="s">
        <v>6</v>
      </c>
      <c r="D22" s="24">
        <f>SUM(D18:D20)</f>
        <v>37600</v>
      </c>
    </row>
    <row r="23" spans="1:4" x14ac:dyDescent="0.25">
      <c r="A23" s="44"/>
      <c r="B23" s="44"/>
      <c r="C23" s="44"/>
      <c r="D23" s="44"/>
    </row>
    <row r="24" spans="1:4" x14ac:dyDescent="0.25">
      <c r="A24" s="26" t="s">
        <v>7</v>
      </c>
      <c r="B24" s="17"/>
      <c r="C24" s="17"/>
      <c r="D24" s="17"/>
    </row>
    <row r="25" spans="1:4" x14ac:dyDescent="0.25">
      <c r="A25" s="20"/>
      <c r="B25" s="25"/>
      <c r="C25" s="25"/>
      <c r="D25" s="25"/>
    </row>
    <row r="26" spans="1:4" x14ac:dyDescent="0.25">
      <c r="A26" s="18" t="s">
        <v>8</v>
      </c>
      <c r="B26" s="19">
        <v>4</v>
      </c>
      <c r="C26" s="19">
        <v>300</v>
      </c>
      <c r="D26" s="19">
        <f>B26*C26</f>
        <v>1200</v>
      </c>
    </row>
    <row r="27" spans="1:4" x14ac:dyDescent="0.25">
      <c r="A27" s="18" t="s">
        <v>9</v>
      </c>
      <c r="B27" s="19">
        <f>15*8</f>
        <v>120</v>
      </c>
      <c r="C27" s="19">
        <v>6.5</v>
      </c>
      <c r="D27" s="19">
        <f>B27*C27</f>
        <v>780</v>
      </c>
    </row>
    <row r="28" spans="1:4" x14ac:dyDescent="0.25">
      <c r="A28" s="18" t="s">
        <v>10</v>
      </c>
      <c r="B28" s="25"/>
      <c r="C28" s="25"/>
      <c r="D28" s="19">
        <v>500</v>
      </c>
    </row>
    <row r="29" spans="1:4" x14ac:dyDescent="0.25">
      <c r="A29" s="18" t="s">
        <v>11</v>
      </c>
      <c r="B29" s="27">
        <f>B55/5</f>
        <v>185700</v>
      </c>
      <c r="C29" s="25"/>
      <c r="D29" s="19">
        <f>B29/300</f>
        <v>619</v>
      </c>
    </row>
    <row r="30" spans="1:4" x14ac:dyDescent="0.25">
      <c r="A30" s="18" t="s">
        <v>24</v>
      </c>
      <c r="B30" s="27">
        <f>B29*11%</f>
        <v>20427</v>
      </c>
      <c r="C30" s="25"/>
      <c r="D30" s="19">
        <f>B30/300</f>
        <v>68.09</v>
      </c>
    </row>
    <row r="31" spans="1:4" x14ac:dyDescent="0.25">
      <c r="A31" s="18" t="s">
        <v>37</v>
      </c>
      <c r="B31" s="27">
        <f>B18*5%</f>
        <v>40</v>
      </c>
      <c r="C31" s="25">
        <f>C18</f>
        <v>36</v>
      </c>
      <c r="D31" s="19">
        <f>B31*C31</f>
        <v>1440</v>
      </c>
    </row>
    <row r="32" spans="1:4" x14ac:dyDescent="0.25">
      <c r="A32" s="21"/>
      <c r="B32" s="22" t="s">
        <v>12</v>
      </c>
      <c r="C32" s="23" t="s">
        <v>6</v>
      </c>
      <c r="D32" s="24">
        <f>SUM(D26:D31)</f>
        <v>4607.09</v>
      </c>
    </row>
    <row r="33" spans="1:4" x14ac:dyDescent="0.25">
      <c r="A33" s="25"/>
      <c r="B33" s="25"/>
      <c r="C33" s="25"/>
      <c r="D33" s="25"/>
    </row>
    <row r="34" spans="1:4" x14ac:dyDescent="0.25">
      <c r="A34" s="26" t="s">
        <v>13</v>
      </c>
      <c r="B34" s="17"/>
      <c r="C34" s="17"/>
      <c r="D34" s="17"/>
    </row>
    <row r="35" spans="1:4" ht="28.5" x14ac:dyDescent="0.25">
      <c r="A35" s="18" t="s">
        <v>41</v>
      </c>
      <c r="B35" s="19">
        <f>B43+B44</f>
        <v>3400</v>
      </c>
      <c r="C35" s="19">
        <v>4.5999999999999996</v>
      </c>
      <c r="D35" s="19">
        <f>B35*C35</f>
        <v>15639.999999999998</v>
      </c>
    </row>
    <row r="36" spans="1:4" x14ac:dyDescent="0.25">
      <c r="A36" s="18" t="s">
        <v>14</v>
      </c>
      <c r="B36" s="19">
        <v>3400</v>
      </c>
      <c r="C36" s="19">
        <v>1.5</v>
      </c>
      <c r="D36" s="19">
        <f>B36*C36</f>
        <v>5100</v>
      </c>
    </row>
    <row r="37" spans="1:4" x14ac:dyDescent="0.25">
      <c r="A37" s="18" t="s">
        <v>31</v>
      </c>
      <c r="B37" s="19">
        <v>3400</v>
      </c>
      <c r="C37" s="19">
        <v>22</v>
      </c>
      <c r="D37" s="19">
        <f>B37*C37</f>
        <v>74800</v>
      </c>
    </row>
    <row r="38" spans="1:4" x14ac:dyDescent="0.25">
      <c r="A38" s="21"/>
      <c r="B38" s="22"/>
      <c r="C38" s="23" t="s">
        <v>6</v>
      </c>
      <c r="D38" s="24">
        <f>SUM(D35:D37)</f>
        <v>95540</v>
      </c>
    </row>
    <row r="39" spans="1:4" x14ac:dyDescent="0.25">
      <c r="A39" s="25"/>
      <c r="B39" s="25"/>
      <c r="C39" s="25"/>
      <c r="D39" s="25"/>
    </row>
    <row r="40" spans="1:4" x14ac:dyDescent="0.25">
      <c r="A40" s="25"/>
      <c r="B40" s="23" t="s">
        <v>15</v>
      </c>
      <c r="C40" s="23" t="s">
        <v>16</v>
      </c>
      <c r="D40" s="24">
        <f>D22+D32+D38</f>
        <v>137747.09</v>
      </c>
    </row>
    <row r="41" spans="1:4" x14ac:dyDescent="0.25">
      <c r="A41" s="41" t="s">
        <v>48</v>
      </c>
      <c r="B41" s="25"/>
      <c r="C41" s="25"/>
      <c r="D41" s="25"/>
    </row>
    <row r="42" spans="1:4" x14ac:dyDescent="0.25">
      <c r="A42" s="26" t="s">
        <v>17</v>
      </c>
      <c r="B42" s="17"/>
      <c r="C42" s="17"/>
      <c r="D42" s="17"/>
    </row>
    <row r="43" spans="1:4" ht="28.5" x14ac:dyDescent="0.25">
      <c r="A43" s="18" t="s">
        <v>49</v>
      </c>
      <c r="B43" s="19">
        <f>400*7</f>
        <v>2800</v>
      </c>
      <c r="C43" s="19">
        <v>38</v>
      </c>
      <c r="D43" s="19">
        <f>B43*C43</f>
        <v>106400</v>
      </c>
    </row>
    <row r="44" spans="1:4" ht="28.5" x14ac:dyDescent="0.25">
      <c r="A44" s="18" t="s">
        <v>50</v>
      </c>
      <c r="B44" s="19">
        <f>400*1.5</f>
        <v>600</v>
      </c>
      <c r="C44" s="19">
        <v>80</v>
      </c>
      <c r="D44" s="19">
        <f>B44*C44</f>
        <v>48000</v>
      </c>
    </row>
    <row r="45" spans="1:4" x14ac:dyDescent="0.25">
      <c r="A45" s="25"/>
      <c r="B45" s="25"/>
      <c r="C45" s="23" t="s">
        <v>15</v>
      </c>
      <c r="D45" s="24">
        <f>SUM(D43:D44)</f>
        <v>154400</v>
      </c>
    </row>
    <row r="47" spans="1:4" ht="28.5" x14ac:dyDescent="0.25">
      <c r="C47" s="30" t="s">
        <v>22</v>
      </c>
      <c r="D47" s="31">
        <f>D45-D40</f>
        <v>16652.910000000003</v>
      </c>
    </row>
    <row r="48" spans="1:4" x14ac:dyDescent="0.25">
      <c r="C48" s="32" t="s">
        <v>26</v>
      </c>
      <c r="D48" s="33">
        <f>D47/800</f>
        <v>20.816137500000004</v>
      </c>
    </row>
    <row r="50" spans="1:3" x14ac:dyDescent="0.25">
      <c r="A50" s="3" t="s">
        <v>18</v>
      </c>
      <c r="B50" s="4"/>
      <c r="C50" s="5"/>
    </row>
    <row r="51" spans="1:3" x14ac:dyDescent="0.25">
      <c r="A51" s="9" t="s">
        <v>19</v>
      </c>
      <c r="B51" s="9">
        <f>400000</f>
        <v>400000</v>
      </c>
      <c r="C51" s="10"/>
    </row>
    <row r="52" spans="1:3" x14ac:dyDescent="0.25">
      <c r="A52" s="11" t="s">
        <v>20</v>
      </c>
      <c r="B52" s="11">
        <f>650000</f>
        <v>650000</v>
      </c>
      <c r="C52" s="12"/>
    </row>
    <row r="53" spans="1:3" x14ac:dyDescent="0.25">
      <c r="A53" s="13" t="s">
        <v>21</v>
      </c>
      <c r="B53" s="13">
        <f>B62</f>
        <v>188000</v>
      </c>
      <c r="C53" s="14"/>
    </row>
    <row r="54" spans="1:3" ht="28.5" x14ac:dyDescent="0.25">
      <c r="A54" s="1" t="s">
        <v>6</v>
      </c>
      <c r="B54" s="1">
        <f>SUM(B51:B53)</f>
        <v>1238000</v>
      </c>
      <c r="C54" s="2" t="s">
        <v>25</v>
      </c>
    </row>
    <row r="55" spans="1:3" x14ac:dyDescent="0.25">
      <c r="A55" s="6" t="s">
        <v>53</v>
      </c>
      <c r="B55" s="6">
        <f>B54*75%</f>
        <v>928500</v>
      </c>
      <c r="C55" s="6">
        <f>B55/5</f>
        <v>185700</v>
      </c>
    </row>
    <row r="56" spans="1:3" x14ac:dyDescent="0.25">
      <c r="A56" s="7" t="s">
        <v>54</v>
      </c>
      <c r="B56" s="7">
        <f>B54*25%</f>
        <v>309500</v>
      </c>
      <c r="C56" s="8"/>
    </row>
    <row r="59" spans="1:3" x14ac:dyDescent="0.25">
      <c r="A59" s="34" t="s">
        <v>38</v>
      </c>
      <c r="B59" s="34"/>
    </row>
    <row r="60" spans="1:3" x14ac:dyDescent="0.25">
      <c r="A60" s="35" t="s">
        <v>39</v>
      </c>
      <c r="B60" s="35">
        <f>D22</f>
        <v>37600</v>
      </c>
    </row>
    <row r="61" spans="1:3" x14ac:dyDescent="0.25">
      <c r="A61" s="36" t="s">
        <v>23</v>
      </c>
      <c r="B61" s="36">
        <v>5</v>
      </c>
    </row>
    <row r="62" spans="1:3" ht="30" x14ac:dyDescent="0.25">
      <c r="A62" s="37" t="s">
        <v>40</v>
      </c>
      <c r="B62" s="37">
        <f>B60*B61</f>
        <v>188000</v>
      </c>
    </row>
    <row r="66" spans="1:4" x14ac:dyDescent="0.25">
      <c r="A66" s="15" t="s">
        <v>27</v>
      </c>
      <c r="B66" s="45" t="s">
        <v>32</v>
      </c>
      <c r="C66" s="45"/>
      <c r="D66" s="45"/>
    </row>
    <row r="67" spans="1:4" x14ac:dyDescent="0.25">
      <c r="A67" s="16"/>
      <c r="B67" s="45"/>
      <c r="C67" s="45"/>
      <c r="D67" s="45"/>
    </row>
    <row r="68" spans="1:4" x14ac:dyDescent="0.25">
      <c r="A68" s="16"/>
      <c r="B68" s="45"/>
      <c r="C68" s="45"/>
      <c r="D68" s="45"/>
    </row>
    <row r="69" spans="1:4" x14ac:dyDescent="0.25">
      <c r="A69" s="16"/>
      <c r="B69" s="45"/>
      <c r="C69" s="45"/>
      <c r="D69" s="45"/>
    </row>
    <row r="70" spans="1:4" x14ac:dyDescent="0.25">
      <c r="A70" s="16"/>
      <c r="B70" s="45"/>
      <c r="C70" s="45"/>
      <c r="D70" s="45"/>
    </row>
    <row r="71" spans="1:4" x14ac:dyDescent="0.25">
      <c r="B71" s="16"/>
      <c r="C71" s="16"/>
      <c r="D71" s="16"/>
    </row>
    <row r="72" spans="1:4" x14ac:dyDescent="0.25">
      <c r="A72" s="15" t="s">
        <v>28</v>
      </c>
      <c r="B72" s="45" t="s">
        <v>33</v>
      </c>
      <c r="C72" s="45"/>
      <c r="D72" s="45"/>
    </row>
    <row r="73" spans="1:4" x14ac:dyDescent="0.25">
      <c r="B73" s="45"/>
      <c r="C73" s="45"/>
      <c r="D73" s="45"/>
    </row>
    <row r="74" spans="1:4" x14ac:dyDescent="0.25">
      <c r="B74" s="45"/>
      <c r="C74" s="45"/>
      <c r="D74" s="45"/>
    </row>
    <row r="75" spans="1:4" x14ac:dyDescent="0.25">
      <c r="B75" s="45"/>
      <c r="C75" s="45"/>
      <c r="D75" s="45"/>
    </row>
  </sheetData>
  <mergeCells count="4">
    <mergeCell ref="A3:D3"/>
    <mergeCell ref="A23:D23"/>
    <mergeCell ref="B66:D70"/>
    <mergeCell ref="B72:D7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800 Kg plant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2025-03-25T07:43:53Z</dcterms:modified>
</cp:coreProperties>
</file>