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CBAC338E-5A29-46A3-8669-E474F0DA049A}" xr6:coauthVersionLast="47" xr6:coauthVersionMax="47" xr10:uidLastSave="{00000000-0000-0000-0000-000000000000}"/>
  <bookViews>
    <workbookView xWindow="-120" yWindow="-120" windowWidth="20730" windowHeight="11160" activeTab="1" xr2:uid="{00000000-000D-0000-FFFF-FFFF00000000}"/>
  </bookViews>
  <sheets>
    <sheet name="Curd Plant" sheetId="3" r:id="rId1"/>
    <sheet name="Panner Plant" sheetId="5" r:id="rId2"/>
  </sheets>
  <calcPr calcId="181029"/>
</workbook>
</file>

<file path=xl/calcChain.xml><?xml version="1.0" encoding="utf-8"?>
<calcChain xmlns="http://schemas.openxmlformats.org/spreadsheetml/2006/main">
  <c r="B47" i="5" l="1"/>
  <c r="B48" i="3"/>
  <c r="B23" i="5"/>
  <c r="D23" i="5" s="1"/>
  <c r="B39" i="3"/>
  <c r="B27" i="5"/>
  <c r="B39" i="5"/>
  <c r="D39" i="5" s="1"/>
  <c r="D40" i="5" s="1"/>
  <c r="B16" i="5"/>
  <c r="D16" i="5" s="1"/>
  <c r="G13" i="5"/>
  <c r="F13" i="5"/>
  <c r="C27" i="5"/>
  <c r="D22" i="5"/>
  <c r="D15" i="5"/>
  <c r="B23" i="3"/>
  <c r="D27" i="5" l="1"/>
  <c r="B31" i="5"/>
  <c r="D18" i="5"/>
  <c r="B55" i="5" s="1"/>
  <c r="B57" i="5" s="1"/>
  <c r="B48" i="5" s="1"/>
  <c r="B49" i="5" s="1"/>
  <c r="C27" i="3"/>
  <c r="B27" i="3"/>
  <c r="I24" i="3"/>
  <c r="D23" i="3"/>
  <c r="D39" i="3"/>
  <c r="D22" i="3"/>
  <c r="D16" i="3"/>
  <c r="D15" i="3"/>
  <c r="D31" i="5" l="1"/>
  <c r="B32" i="5"/>
  <c r="B50" i="5"/>
  <c r="B51" i="5"/>
  <c r="D27" i="3"/>
  <c r="D40" i="3"/>
  <c r="B31" i="3"/>
  <c r="D18" i="3"/>
  <c r="B56" i="3" s="1"/>
  <c r="D32" i="5" l="1"/>
  <c r="D34" i="5" s="1"/>
  <c r="B33" i="5"/>
  <c r="D33" i="5" s="1"/>
  <c r="D31" i="3"/>
  <c r="B32" i="3"/>
  <c r="C50" i="5"/>
  <c r="B25" i="5"/>
  <c r="B58" i="3"/>
  <c r="B49" i="3" s="1"/>
  <c r="B50" i="3" s="1"/>
  <c r="B33" i="3" l="1"/>
  <c r="D33" i="3" s="1"/>
  <c r="D32" i="3"/>
  <c r="D34" i="3" s="1"/>
  <c r="B26" i="5"/>
  <c r="D26" i="5" s="1"/>
  <c r="D25" i="5"/>
  <c r="B52" i="3"/>
  <c r="B51" i="3"/>
  <c r="B25" i="3" s="1"/>
  <c r="B26" i="3" s="1"/>
  <c r="D26" i="3" s="1"/>
  <c r="D25" i="3" l="1"/>
  <c r="D28" i="3" s="1"/>
  <c r="D36" i="3" s="1"/>
  <c r="D42" i="3" s="1"/>
  <c r="D43" i="3" s="1"/>
  <c r="D28" i="5"/>
  <c r="D36" i="5" s="1"/>
  <c r="D42" i="5" s="1"/>
  <c r="D43" i="5" s="1"/>
  <c r="C51" i="3"/>
</calcChain>
</file>

<file path=xl/sharedStrings.xml><?xml version="1.0" encoding="utf-8"?>
<sst xmlns="http://schemas.openxmlformats.org/spreadsheetml/2006/main" count="116" uniqueCount="65">
  <si>
    <t>Particulars</t>
  </si>
  <si>
    <t>Rate</t>
  </si>
  <si>
    <t>Amount</t>
  </si>
  <si>
    <t>Transport</t>
  </si>
  <si>
    <t>A</t>
  </si>
  <si>
    <t>Total</t>
  </si>
  <si>
    <t>Production Charges</t>
  </si>
  <si>
    <t>Labour</t>
  </si>
  <si>
    <t>Light</t>
  </si>
  <si>
    <t>Admin</t>
  </si>
  <si>
    <t>Bank Loan</t>
  </si>
  <si>
    <t>B</t>
  </si>
  <si>
    <t>Other Cost</t>
  </si>
  <si>
    <t>Local Transport</t>
  </si>
  <si>
    <t>Grand Total</t>
  </si>
  <si>
    <t>( A+B+C)</t>
  </si>
  <si>
    <t>profit Side OF Business</t>
  </si>
  <si>
    <t>Loan Calculation</t>
  </si>
  <si>
    <t>Shed</t>
  </si>
  <si>
    <t>Machinery</t>
  </si>
  <si>
    <t>Other</t>
  </si>
  <si>
    <t>Bank Loan (75%)</t>
  </si>
  <si>
    <t xml:space="preserve">Final Profit (profit- expenditure)    </t>
  </si>
  <si>
    <t>2. Days</t>
  </si>
  <si>
    <t>Own contribution (25%)</t>
  </si>
  <si>
    <t>Interest on Bank loan</t>
  </si>
  <si>
    <t>1500 Days (300 day per year)</t>
  </si>
  <si>
    <t>Profit Per Kg</t>
  </si>
  <si>
    <t xml:space="preserve">टिप: </t>
  </si>
  <si>
    <t>Note :</t>
  </si>
  <si>
    <t>Working Hours</t>
  </si>
  <si>
    <t>:8</t>
  </si>
  <si>
    <t>Marketing Cost</t>
  </si>
  <si>
    <t xml:space="preserve">Economic Sheet फक्त या उद्योगातील नफा - खर्च यांचा अंदाज यावा आणि तुम्हाला हिशोब स्वतःला काढता यावा यासाठी दिली आहे, मार्केट मध्ये वेळोवेळी कच्च्या मालाचे भाव, पक्या मालाचे भाव वेळोवेळी बदलत असतात. त्यामुळे तुम्हाला स्वतः Calculation करून मग इकोनोमिक्स काढावे लागेल .... </t>
  </si>
  <si>
    <t>The Economic Sheet is only given to estimate the profit and cost of the industry and you can calculate it yourself. Market rate of raw material and finished products are changes time to time, So you have to do the calculations yourself and then do the economics ....</t>
  </si>
  <si>
    <t>Recovery</t>
  </si>
  <si>
    <t xml:space="preserve">Production                   </t>
  </si>
  <si>
    <t>Raw Material Required</t>
  </si>
  <si>
    <t xml:space="preserve">5% Production Loss </t>
  </si>
  <si>
    <t>Working Capital (for 10 days)</t>
  </si>
  <si>
    <t xml:space="preserve">1. Raw Material Required </t>
  </si>
  <si>
    <t>Total Working Capital Cost (for 10 days) A*B*C</t>
  </si>
  <si>
    <t xml:space="preserve">Packaging Cost (1000 Ml Pouches) </t>
  </si>
  <si>
    <t>Milk By Product</t>
  </si>
  <si>
    <t>(Curd Plant)</t>
  </si>
  <si>
    <t>Curd Plant calculation Sheet</t>
  </si>
  <si>
    <t>200 Kg</t>
  </si>
  <si>
    <t xml:space="preserve"> 200 kg/day</t>
  </si>
  <si>
    <t xml:space="preserve">Curd </t>
  </si>
  <si>
    <t>Curd 90%</t>
  </si>
  <si>
    <t>(200 liter Milk = 180 Liter Curd)</t>
  </si>
  <si>
    <t>(Panner Plant)</t>
  </si>
  <si>
    <t>Panner Plant calculation Sheet</t>
  </si>
  <si>
    <t>Batch Timing</t>
  </si>
  <si>
    <t>: 30 min</t>
  </si>
  <si>
    <t>Total Batches in  8 hr</t>
  </si>
  <si>
    <t>: 14 Batches</t>
  </si>
  <si>
    <t>Panner</t>
  </si>
  <si>
    <t>Panner 22.5%</t>
  </si>
  <si>
    <t xml:space="preserve">1% Production Loss </t>
  </si>
  <si>
    <t>560 liter/day</t>
  </si>
  <si>
    <t>Raw Material (Buffalo Milk)</t>
  </si>
  <si>
    <t>(560 liter Milk =  126 kg Curd)</t>
  </si>
  <si>
    <t>Retailer Price</t>
  </si>
  <si>
    <t>Profit Per Liter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</si>
</sst>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10.5"/>
      <color theme="1"/>
      <name val="Calibri"/>
      <family val="2"/>
      <scheme val="minor"/>
    </font>
    <font>
      <sz val="9"/>
      <color theme="1"/>
      <name val="Times New Roman"/>
      <family val="1"/>
    </font>
    <font>
      <sz val="10.5"/>
      <color theme="1"/>
      <name val="Calibri"/>
      <family val="2"/>
      <scheme val="minor"/>
    </font>
    <font>
      <sz val="10"/>
      <color theme="1"/>
      <name val="Arial"/>
      <family val="2"/>
    </font>
    <font>
      <b/>
      <sz val="16"/>
      <color theme="1"/>
      <name val="Calibri"/>
      <family val="2"/>
      <scheme val="minor"/>
    </font>
    <font>
      <b/>
      <sz val="14"/>
      <color theme="1"/>
      <name val="Calibri"/>
      <family val="2"/>
      <scheme val="minor"/>
    </font>
  </fonts>
  <fills count="10">
    <fill>
      <patternFill patternType="none"/>
    </fill>
    <fill>
      <patternFill patternType="gray125"/>
    </fill>
    <fill>
      <patternFill patternType="solid">
        <fgColor rgb="FFFFC000"/>
        <bgColor indexed="64"/>
      </patternFill>
    </fill>
    <fill>
      <patternFill patternType="solid">
        <fgColor rgb="FFC5D9F0"/>
        <bgColor indexed="64"/>
      </patternFill>
    </fill>
    <fill>
      <patternFill patternType="solid">
        <fgColor rgb="FF92D050"/>
        <bgColor indexed="64"/>
      </patternFill>
    </fill>
    <fill>
      <patternFill patternType="solid">
        <fgColor rgb="FFF9BE8F"/>
        <bgColor indexed="64"/>
      </patternFill>
    </fill>
    <fill>
      <patternFill patternType="solid">
        <fgColor rgb="FFFFFF00"/>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theme="5"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49">
    <xf numFmtId="0" fontId="0" fillId="0" borderId="0" xfId="0"/>
    <xf numFmtId="0" fontId="2" fillId="5" borderId="10" xfId="0" applyFont="1" applyFill="1" applyBorder="1" applyAlignment="1">
      <alignment horizontal="center" vertical="top" wrapText="1"/>
    </xf>
    <xf numFmtId="0" fontId="4" fillId="5" borderId="1" xfId="0" applyFont="1" applyFill="1" applyBorder="1" applyAlignment="1">
      <alignment horizontal="center" vertical="top" wrapText="1"/>
    </xf>
    <xf numFmtId="0" fontId="2" fillId="4" borderId="3" xfId="0" applyFont="1" applyFill="1" applyBorder="1" applyAlignment="1">
      <alignment horizontal="center" vertical="top" wrapText="1"/>
    </xf>
    <xf numFmtId="0" fontId="3" fillId="4" borderId="4" xfId="0" applyFont="1" applyFill="1" applyBorder="1" applyAlignment="1">
      <alignment vertical="top" wrapText="1"/>
    </xf>
    <xf numFmtId="0" fontId="3" fillId="4" borderId="5" xfId="0" applyFont="1" applyFill="1" applyBorder="1" applyAlignment="1">
      <alignment vertical="top" wrapText="1"/>
    </xf>
    <xf numFmtId="0" fontId="4" fillId="8" borderId="9" xfId="0" applyFont="1" applyFill="1" applyBorder="1" applyAlignment="1">
      <alignment horizontal="center" vertical="top" wrapText="1"/>
    </xf>
    <xf numFmtId="0" fontId="4" fillId="8" borderId="10" xfId="0" applyFont="1" applyFill="1" applyBorder="1" applyAlignment="1">
      <alignment horizontal="center" vertical="top" wrapText="1"/>
    </xf>
    <xf numFmtId="0" fontId="3" fillId="8" borderId="10" xfId="0" applyFont="1" applyFill="1" applyBorder="1" applyAlignment="1">
      <alignment vertical="top" wrapText="1"/>
    </xf>
    <xf numFmtId="0" fontId="4" fillId="9" borderId="8" xfId="0" applyFont="1" applyFill="1" applyBorder="1" applyAlignment="1">
      <alignment horizontal="center" vertical="top" wrapText="1"/>
    </xf>
    <xf numFmtId="0" fontId="3" fillId="9" borderId="6" xfId="0" applyFont="1" applyFill="1" applyBorder="1" applyAlignment="1">
      <alignment vertical="top" wrapText="1"/>
    </xf>
    <xf numFmtId="0" fontId="4" fillId="9" borderId="9" xfId="0" applyFont="1" applyFill="1" applyBorder="1" applyAlignment="1">
      <alignment horizontal="center" vertical="top" wrapText="1"/>
    </xf>
    <xf numFmtId="0" fontId="3" fillId="9" borderId="2" xfId="0" applyFont="1" applyFill="1" applyBorder="1" applyAlignment="1">
      <alignment vertical="top" wrapText="1"/>
    </xf>
    <xf numFmtId="0" fontId="4" fillId="9" borderId="10" xfId="0" applyFont="1" applyFill="1" applyBorder="1" applyAlignment="1">
      <alignment horizontal="center" vertical="top" wrapText="1"/>
    </xf>
    <xf numFmtId="0" fontId="3" fillId="9" borderId="7" xfId="0" applyFont="1" applyFill="1" applyBorder="1" applyAlignment="1">
      <alignment vertical="top" wrapText="1"/>
    </xf>
    <xf numFmtId="0" fontId="1" fillId="0" borderId="0" xfId="0" applyFont="1" applyAlignment="1">
      <alignment horizontal="right" vertical="top" wrapText="1"/>
    </xf>
    <xf numFmtId="0" fontId="1" fillId="0" borderId="0" xfId="0" applyFont="1" applyAlignment="1">
      <alignment horizontal="right" vertical="top"/>
    </xf>
    <xf numFmtId="0" fontId="0" fillId="0" borderId="0" xfId="0" applyAlignment="1">
      <alignment horizontal="left" vertical="top" wrapText="1"/>
    </xf>
    <xf numFmtId="0" fontId="3" fillId="2" borderId="0" xfId="0" applyFont="1" applyFill="1" applyAlignment="1">
      <alignment vertical="top" wrapText="1"/>
    </xf>
    <xf numFmtId="0" fontId="2" fillId="3" borderId="0" xfId="0" applyFont="1" applyFill="1" applyAlignment="1">
      <alignment vertical="top" wrapText="1"/>
    </xf>
    <xf numFmtId="0" fontId="4" fillId="0" borderId="0" xfId="0" applyFont="1" applyAlignment="1">
      <alignment horizontal="right" vertical="top" wrapText="1"/>
    </xf>
    <xf numFmtId="0" fontId="3" fillId="0" borderId="0" xfId="0" applyFont="1" applyAlignment="1">
      <alignment vertical="top" wrapText="1"/>
    </xf>
    <xf numFmtId="0" fontId="3" fillId="3" borderId="0" xfId="0" applyFont="1" applyFill="1" applyAlignment="1">
      <alignment vertical="top" wrapText="1"/>
    </xf>
    <xf numFmtId="0" fontId="3" fillId="4" borderId="0" xfId="0" applyFont="1" applyFill="1" applyAlignment="1">
      <alignment vertical="top" wrapText="1"/>
    </xf>
    <xf numFmtId="0" fontId="4" fillId="4" borderId="0" xfId="0" applyFont="1" applyFill="1" applyAlignment="1">
      <alignment vertical="top" wrapText="1"/>
    </xf>
    <xf numFmtId="0" fontId="2" fillId="4" borderId="0" xfId="0" applyFont="1" applyFill="1" applyAlignment="1">
      <alignment vertical="top" wrapText="1"/>
    </xf>
    <xf numFmtId="0" fontId="2" fillId="4" borderId="0" xfId="0" applyFont="1" applyFill="1" applyAlignment="1">
      <alignment horizontal="right" vertical="top" wrapText="1"/>
    </xf>
    <xf numFmtId="0" fontId="2" fillId="2" borderId="0" xfId="0" applyFont="1" applyFill="1" applyAlignment="1">
      <alignment vertical="top" wrapText="1"/>
    </xf>
    <xf numFmtId="0" fontId="5" fillId="0" borderId="0" xfId="0" applyFont="1" applyAlignment="1">
      <alignment vertical="top" wrapText="1"/>
    </xf>
    <xf numFmtId="0" fontId="0" fillId="0" borderId="0" xfId="0" applyAlignment="1">
      <alignment vertical="top"/>
    </xf>
    <xf numFmtId="0" fontId="0" fillId="6" borderId="0" xfId="0" applyFill="1" applyAlignment="1">
      <alignment vertical="top"/>
    </xf>
    <xf numFmtId="0" fontId="1" fillId="0" borderId="0" xfId="0" applyFont="1" applyAlignment="1">
      <alignment horizontal="center" vertical="top"/>
    </xf>
    <xf numFmtId="0" fontId="1" fillId="0" borderId="0" xfId="0" applyFont="1" applyAlignment="1">
      <alignment vertical="top"/>
    </xf>
    <xf numFmtId="0" fontId="2" fillId="0" borderId="0" xfId="0" applyFont="1" applyAlignment="1">
      <alignment horizontal="left" vertical="top" wrapText="1"/>
    </xf>
    <xf numFmtId="0" fontId="2" fillId="2" borderId="0" xfId="0" applyFont="1" applyFill="1" applyAlignment="1">
      <alignment horizontal="left" vertical="top" wrapText="1"/>
    </xf>
    <xf numFmtId="0" fontId="4" fillId="6" borderId="1"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7" xfId="0" applyFont="1" applyFill="1" applyBorder="1" applyAlignment="1">
      <alignment horizontal="left" vertical="top" wrapText="1"/>
    </xf>
    <xf numFmtId="0" fontId="0" fillId="6" borderId="8" xfId="0" applyFill="1" applyBorder="1" applyAlignment="1">
      <alignment vertical="top" wrapText="1"/>
    </xf>
    <xf numFmtId="0" fontId="0" fillId="2" borderId="8" xfId="0" applyFill="1" applyBorder="1" applyAlignment="1">
      <alignment vertical="top" wrapText="1"/>
    </xf>
    <xf numFmtId="0" fontId="0" fillId="2" borderId="9" xfId="0" applyFill="1" applyBorder="1" applyAlignment="1">
      <alignment vertical="top" wrapText="1"/>
    </xf>
    <xf numFmtId="0" fontId="0" fillId="7" borderId="10" xfId="0" applyFill="1" applyBorder="1" applyAlignment="1">
      <alignment vertical="top" wrapText="1"/>
    </xf>
    <xf numFmtId="0" fontId="0" fillId="0" borderId="0" xfId="0" applyAlignment="1">
      <alignment vertical="top" wrapText="1"/>
    </xf>
    <xf numFmtId="0" fontId="6" fillId="0" borderId="0" xfId="0" applyFont="1" applyAlignment="1">
      <alignment horizontal="center" vertical="top"/>
    </xf>
    <xf numFmtId="0" fontId="0" fillId="0" borderId="0" xfId="0" applyAlignment="1">
      <alignment horizontal="center" vertical="top"/>
    </xf>
    <xf numFmtId="0" fontId="3" fillId="0" borderId="0" xfId="0" applyFont="1" applyAlignment="1">
      <alignment vertical="top" wrapText="1"/>
    </xf>
    <xf numFmtId="0" fontId="0" fillId="0" borderId="0" xfId="0" applyAlignment="1">
      <alignment horizontal="left" vertical="top" wrapText="1"/>
    </xf>
    <xf numFmtId="0" fontId="7" fillId="0" borderId="0" xfId="0" applyFont="1" applyAlignment="1">
      <alignment horizontal="center"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276225</xdr:colOff>
      <xdr:row>0</xdr:row>
      <xdr:rowOff>0</xdr:rowOff>
    </xdr:from>
    <xdr:to>
      <xdr:col>3</xdr:col>
      <xdr:colOff>1381125</xdr:colOff>
      <xdr:row>4</xdr:row>
      <xdr:rowOff>45925</xdr:rowOff>
    </xdr:to>
    <xdr:pic>
      <xdr:nvPicPr>
        <xdr:cNvPr id="2" name="Picture 1" descr="Chawadi logo jpeg (1000).jpg">
          <a:extLst>
            <a:ext uri="{FF2B5EF4-FFF2-40B4-BE49-F238E27FC236}">
              <a16:creationId xmlns:a16="http://schemas.microsoft.com/office/drawing/2014/main" id="{E709C9B6-73EB-4033-AD74-6B74FF673EA7}"/>
            </a:ext>
          </a:extLst>
        </xdr:cNvPr>
        <xdr:cNvPicPr>
          <a:picLocks noChangeAspect="1"/>
        </xdr:cNvPicPr>
      </xdr:nvPicPr>
      <xdr:blipFill>
        <a:blip xmlns:r="http://schemas.openxmlformats.org/officeDocument/2006/relationships" r:embed="rId1" cstate="print"/>
        <a:srcRect l="4651" t="5273" r="5426"/>
        <a:stretch>
          <a:fillRect/>
        </a:stretch>
      </xdr:blipFill>
      <xdr:spPr>
        <a:xfrm>
          <a:off x="4972050" y="0"/>
          <a:ext cx="1104900" cy="855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276225</xdr:colOff>
      <xdr:row>0</xdr:row>
      <xdr:rowOff>0</xdr:rowOff>
    </xdr:from>
    <xdr:to>
      <xdr:col>3</xdr:col>
      <xdr:colOff>1381125</xdr:colOff>
      <xdr:row>4</xdr:row>
      <xdr:rowOff>169750</xdr:rowOff>
    </xdr:to>
    <xdr:pic>
      <xdr:nvPicPr>
        <xdr:cNvPr id="2" name="Picture 1" descr="Chawadi logo jpeg (1000).jpg">
          <a:extLst>
            <a:ext uri="{FF2B5EF4-FFF2-40B4-BE49-F238E27FC236}">
              <a16:creationId xmlns:a16="http://schemas.microsoft.com/office/drawing/2014/main" id="{847857BA-8D02-4AD4-9E3A-D4EF12594ACD}"/>
            </a:ext>
          </a:extLst>
        </xdr:cNvPr>
        <xdr:cNvPicPr>
          <a:picLocks noChangeAspect="1"/>
        </xdr:cNvPicPr>
      </xdr:nvPicPr>
      <xdr:blipFill>
        <a:blip xmlns:r="http://schemas.openxmlformats.org/officeDocument/2006/relationships" r:embed="rId1" cstate="print"/>
        <a:srcRect l="4651" t="5273" r="5426"/>
        <a:stretch>
          <a:fillRect/>
        </a:stretch>
      </xdr:blipFill>
      <xdr:spPr>
        <a:xfrm>
          <a:off x="4705350" y="0"/>
          <a:ext cx="1104900" cy="9317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2BCCB-ECF1-4051-BC9C-4F5FDFCE81BF}">
  <dimension ref="A3:I71"/>
  <sheetViews>
    <sheetView topLeftCell="A53" workbookViewId="0">
      <selection activeCell="A3" sqref="A3:D71"/>
    </sheetView>
  </sheetViews>
  <sheetFormatPr defaultRowHeight="15" x14ac:dyDescent="0.25"/>
  <cols>
    <col min="1" max="1" width="26.5703125" style="29" customWidth="1"/>
    <col min="2" max="2" width="20" style="29" customWidth="1"/>
    <col min="3" max="3" width="19.85546875" style="29" customWidth="1"/>
    <col min="4" max="4" width="24.85546875" style="29" customWidth="1"/>
    <col min="5" max="16384" width="9.140625" style="29"/>
  </cols>
  <sheetData>
    <row r="3" spans="1:4" ht="21" x14ac:dyDescent="0.25">
      <c r="A3" s="44" t="s">
        <v>43</v>
      </c>
      <c r="B3" s="45"/>
      <c r="C3" s="45"/>
      <c r="D3" s="45"/>
    </row>
    <row r="4" spans="1:4" ht="18.75" x14ac:dyDescent="0.25">
      <c r="A4" s="48" t="s">
        <v>44</v>
      </c>
      <c r="B4" s="48"/>
      <c r="C4" s="48"/>
      <c r="D4" s="48"/>
    </row>
    <row r="6" spans="1:4" x14ac:dyDescent="0.25">
      <c r="A6" s="30" t="s">
        <v>45</v>
      </c>
    </row>
    <row r="8" spans="1:4" x14ac:dyDescent="0.25">
      <c r="A8" s="31" t="s">
        <v>35</v>
      </c>
      <c r="B8" s="31" t="s">
        <v>49</v>
      </c>
      <c r="C8" s="16" t="s">
        <v>30</v>
      </c>
      <c r="D8" s="32" t="s">
        <v>31</v>
      </c>
    </row>
    <row r="9" spans="1:4" x14ac:dyDescent="0.25">
      <c r="A9" s="31"/>
      <c r="B9" s="31"/>
    </row>
    <row r="10" spans="1:4" x14ac:dyDescent="0.25">
      <c r="A10" s="31" t="s">
        <v>36</v>
      </c>
      <c r="B10" s="31" t="s">
        <v>46</v>
      </c>
    </row>
    <row r="11" spans="1:4" x14ac:dyDescent="0.25">
      <c r="A11" s="31"/>
      <c r="B11" s="31"/>
      <c r="D11" s="32"/>
    </row>
    <row r="12" spans="1:4" x14ac:dyDescent="0.25">
      <c r="A12" s="33" t="s">
        <v>37</v>
      </c>
      <c r="B12" s="33" t="s">
        <v>47</v>
      </c>
    </row>
    <row r="14" spans="1:4" x14ac:dyDescent="0.25">
      <c r="A14" s="34" t="s">
        <v>0</v>
      </c>
      <c r="B14" s="18"/>
      <c r="C14" s="34" t="s">
        <v>1</v>
      </c>
      <c r="D14" s="34" t="s">
        <v>2</v>
      </c>
    </row>
    <row r="15" spans="1:4" x14ac:dyDescent="0.25">
      <c r="A15" s="19" t="s">
        <v>61</v>
      </c>
      <c r="B15" s="20">
        <v>200</v>
      </c>
      <c r="C15" s="20">
        <v>60</v>
      </c>
      <c r="D15" s="20">
        <f>B15*C15</f>
        <v>12000</v>
      </c>
    </row>
    <row r="16" spans="1:4" x14ac:dyDescent="0.25">
      <c r="A16" s="19" t="s">
        <v>3</v>
      </c>
      <c r="B16" s="21">
        <v>200</v>
      </c>
      <c r="C16" s="20">
        <v>0.5</v>
      </c>
      <c r="D16" s="20">
        <f>B16*C16</f>
        <v>100</v>
      </c>
    </row>
    <row r="17" spans="1:9" x14ac:dyDescent="0.25">
      <c r="A17" s="22"/>
      <c r="B17" s="21"/>
      <c r="C17" s="21"/>
      <c r="D17" s="21"/>
    </row>
    <row r="18" spans="1:9" x14ac:dyDescent="0.25">
      <c r="A18" s="23"/>
      <c r="B18" s="24" t="s">
        <v>4</v>
      </c>
      <c r="C18" s="25" t="s">
        <v>5</v>
      </c>
      <c r="D18" s="26">
        <f>D15+D16</f>
        <v>12100</v>
      </c>
    </row>
    <row r="19" spans="1:9" x14ac:dyDescent="0.25">
      <c r="A19" s="46"/>
      <c r="B19" s="46"/>
      <c r="C19" s="46"/>
      <c r="D19" s="46"/>
    </row>
    <row r="20" spans="1:9" x14ac:dyDescent="0.25">
      <c r="A20" s="27" t="s">
        <v>6</v>
      </c>
      <c r="B20" s="18"/>
      <c r="C20" s="18"/>
      <c r="D20" s="18"/>
    </row>
    <row r="21" spans="1:9" x14ac:dyDescent="0.25">
      <c r="A21" s="22"/>
      <c r="B21" s="21"/>
      <c r="C21" s="21"/>
      <c r="D21" s="21"/>
    </row>
    <row r="22" spans="1:9" x14ac:dyDescent="0.25">
      <c r="A22" s="19" t="s">
        <v>7</v>
      </c>
      <c r="B22" s="20">
        <v>2</v>
      </c>
      <c r="C22" s="20">
        <v>300</v>
      </c>
      <c r="D22" s="20">
        <f>B22*C22</f>
        <v>600</v>
      </c>
    </row>
    <row r="23" spans="1:9" x14ac:dyDescent="0.25">
      <c r="A23" s="19" t="s">
        <v>8</v>
      </c>
      <c r="B23" s="20">
        <f>6*8</f>
        <v>48</v>
      </c>
      <c r="C23" s="20">
        <v>6.5</v>
      </c>
      <c r="D23" s="20">
        <f>B23*C23</f>
        <v>312</v>
      </c>
    </row>
    <row r="24" spans="1:9" x14ac:dyDescent="0.25">
      <c r="A24" s="19" t="s">
        <v>9</v>
      </c>
      <c r="B24" s="21"/>
      <c r="C24" s="21"/>
      <c r="D24" s="20">
        <v>300</v>
      </c>
      <c r="I24" s="29">
        <f>200*300</f>
        <v>60000</v>
      </c>
    </row>
    <row r="25" spans="1:9" x14ac:dyDescent="0.25">
      <c r="A25" s="19" t="s">
        <v>10</v>
      </c>
      <c r="B25" s="28">
        <f>B51/5</f>
        <v>139815</v>
      </c>
      <c r="C25" s="21"/>
      <c r="D25" s="20">
        <f>B25/300</f>
        <v>466.05</v>
      </c>
    </row>
    <row r="26" spans="1:9" x14ac:dyDescent="0.25">
      <c r="A26" s="19" t="s">
        <v>25</v>
      </c>
      <c r="B26" s="28">
        <f>B25*11%</f>
        <v>15379.65</v>
      </c>
      <c r="C26" s="21"/>
      <c r="D26" s="20">
        <f>B26/300</f>
        <v>51.265499999999996</v>
      </c>
    </row>
    <row r="27" spans="1:9" x14ac:dyDescent="0.25">
      <c r="A27" s="19" t="s">
        <v>38</v>
      </c>
      <c r="B27" s="28">
        <f>B15*5%</f>
        <v>10</v>
      </c>
      <c r="C27" s="21">
        <f>C15</f>
        <v>60</v>
      </c>
      <c r="D27" s="20">
        <f>B27*C27</f>
        <v>600</v>
      </c>
    </row>
    <row r="28" spans="1:9" x14ac:dyDescent="0.25">
      <c r="A28" s="23"/>
      <c r="B28" s="24" t="s">
        <v>11</v>
      </c>
      <c r="C28" s="25" t="s">
        <v>5</v>
      </c>
      <c r="D28" s="26">
        <f>SUM(D22:D27)</f>
        <v>2329.3154999999997</v>
      </c>
    </row>
    <row r="29" spans="1:9" x14ac:dyDescent="0.25">
      <c r="A29" s="21"/>
      <c r="B29" s="21"/>
      <c r="C29" s="21"/>
      <c r="D29" s="21"/>
    </row>
    <row r="30" spans="1:9" x14ac:dyDescent="0.25">
      <c r="A30" s="27" t="s">
        <v>12</v>
      </c>
      <c r="B30" s="18"/>
      <c r="C30" s="18"/>
      <c r="D30" s="18"/>
    </row>
    <row r="31" spans="1:9" ht="28.5" x14ac:dyDescent="0.25">
      <c r="A31" s="19" t="s">
        <v>42</v>
      </c>
      <c r="B31" s="20">
        <f>B39</f>
        <v>180</v>
      </c>
      <c r="C31" s="20">
        <v>2.25</v>
      </c>
      <c r="D31" s="20">
        <f>B31*C31</f>
        <v>405</v>
      </c>
    </row>
    <row r="32" spans="1:9" x14ac:dyDescent="0.25">
      <c r="A32" s="19" t="s">
        <v>13</v>
      </c>
      <c r="B32" s="20">
        <f>B31</f>
        <v>180</v>
      </c>
      <c r="C32" s="20">
        <v>0.5</v>
      </c>
      <c r="D32" s="20">
        <f>B32*C32</f>
        <v>90</v>
      </c>
    </row>
    <row r="33" spans="1:4" x14ac:dyDescent="0.25">
      <c r="A33" s="19" t="s">
        <v>32</v>
      </c>
      <c r="B33" s="20">
        <f>B32</f>
        <v>180</v>
      </c>
      <c r="C33" s="20">
        <v>1</v>
      </c>
      <c r="D33" s="20">
        <f>B33*C33</f>
        <v>180</v>
      </c>
    </row>
    <row r="34" spans="1:4" x14ac:dyDescent="0.25">
      <c r="A34" s="23"/>
      <c r="B34" s="24"/>
      <c r="C34" s="25" t="s">
        <v>5</v>
      </c>
      <c r="D34" s="26">
        <f>SUM(D31:D32)</f>
        <v>495</v>
      </c>
    </row>
    <row r="35" spans="1:4" x14ac:dyDescent="0.25">
      <c r="A35" s="21"/>
      <c r="B35" s="21"/>
      <c r="C35" s="21"/>
      <c r="D35" s="21"/>
    </row>
    <row r="36" spans="1:4" x14ac:dyDescent="0.25">
      <c r="A36" s="21"/>
      <c r="B36" s="25" t="s">
        <v>14</v>
      </c>
      <c r="C36" s="25" t="s">
        <v>15</v>
      </c>
      <c r="D36" s="26">
        <f>D18+D28+D34</f>
        <v>14924.315500000001</v>
      </c>
    </row>
    <row r="37" spans="1:4" x14ac:dyDescent="0.25">
      <c r="A37" s="32" t="s">
        <v>50</v>
      </c>
      <c r="B37" s="21"/>
      <c r="C37" s="21"/>
      <c r="D37" s="21"/>
    </row>
    <row r="38" spans="1:4" x14ac:dyDescent="0.25">
      <c r="A38" s="27" t="s">
        <v>16</v>
      </c>
      <c r="B38" s="18"/>
      <c r="C38" s="18"/>
      <c r="D38" s="18"/>
    </row>
    <row r="39" spans="1:4" x14ac:dyDescent="0.25">
      <c r="A39" s="19" t="s">
        <v>48</v>
      </c>
      <c r="B39" s="20">
        <f>B15*90%</f>
        <v>180</v>
      </c>
      <c r="C39" s="20">
        <v>90</v>
      </c>
      <c r="D39" s="20">
        <f>B39*C39</f>
        <v>16200</v>
      </c>
    </row>
    <row r="40" spans="1:4" x14ac:dyDescent="0.25">
      <c r="A40" s="21"/>
      <c r="B40" s="21"/>
      <c r="C40" s="25" t="s">
        <v>14</v>
      </c>
      <c r="D40" s="26">
        <f>SUM(D39:D39)</f>
        <v>16200</v>
      </c>
    </row>
    <row r="42" spans="1:4" ht="28.5" x14ac:dyDescent="0.25">
      <c r="C42" s="35" t="s">
        <v>22</v>
      </c>
      <c r="D42" s="36">
        <f>D40-D36</f>
        <v>1275.6844999999994</v>
      </c>
    </row>
    <row r="43" spans="1:4" x14ac:dyDescent="0.25">
      <c r="C43" s="37" t="s">
        <v>64</v>
      </c>
      <c r="D43" s="38">
        <f>D42/B39</f>
        <v>7.087136111111108</v>
      </c>
    </row>
    <row r="44" spans="1:4" x14ac:dyDescent="0.25">
      <c r="C44" s="35" t="s">
        <v>63</v>
      </c>
      <c r="D44" s="35">
        <v>100</v>
      </c>
    </row>
    <row r="46" spans="1:4" x14ac:dyDescent="0.25">
      <c r="A46" s="3" t="s">
        <v>17</v>
      </c>
      <c r="B46" s="4"/>
      <c r="C46" s="5"/>
    </row>
    <row r="47" spans="1:4" x14ac:dyDescent="0.25">
      <c r="A47" s="9" t="s">
        <v>18</v>
      </c>
      <c r="B47" s="9">
        <v>400000</v>
      </c>
      <c r="C47" s="10"/>
    </row>
    <row r="48" spans="1:4" x14ac:dyDescent="0.25">
      <c r="A48" s="11" t="s">
        <v>19</v>
      </c>
      <c r="B48" s="11">
        <f>520000</f>
        <v>520000</v>
      </c>
      <c r="C48" s="12"/>
    </row>
    <row r="49" spans="1:4" x14ac:dyDescent="0.25">
      <c r="A49" s="13" t="s">
        <v>20</v>
      </c>
      <c r="B49" s="13">
        <f>B58</f>
        <v>12100</v>
      </c>
      <c r="C49" s="14"/>
    </row>
    <row r="50" spans="1:4" ht="28.5" x14ac:dyDescent="0.25">
      <c r="A50" s="1" t="s">
        <v>5</v>
      </c>
      <c r="B50" s="1">
        <f>SUM(B47:B49)</f>
        <v>932100</v>
      </c>
      <c r="C50" s="2" t="s">
        <v>26</v>
      </c>
    </row>
    <row r="51" spans="1:4" x14ac:dyDescent="0.25">
      <c r="A51" s="6" t="s">
        <v>21</v>
      </c>
      <c r="B51" s="6">
        <f>B50*75%</f>
        <v>699075</v>
      </c>
      <c r="C51" s="6">
        <f>B51/5</f>
        <v>139815</v>
      </c>
    </row>
    <row r="52" spans="1:4" x14ac:dyDescent="0.25">
      <c r="A52" s="7" t="s">
        <v>24</v>
      </c>
      <c r="B52" s="7">
        <f>B50*25%</f>
        <v>233025</v>
      </c>
      <c r="C52" s="8"/>
    </row>
    <row r="55" spans="1:4" ht="30" x14ac:dyDescent="0.25">
      <c r="A55" s="39" t="s">
        <v>39</v>
      </c>
      <c r="B55" s="39"/>
    </row>
    <row r="56" spans="1:4" x14ac:dyDescent="0.25">
      <c r="A56" s="40" t="s">
        <v>40</v>
      </c>
      <c r="B56" s="40">
        <f>D18</f>
        <v>12100</v>
      </c>
    </row>
    <row r="57" spans="1:4" x14ac:dyDescent="0.25">
      <c r="A57" s="41" t="s">
        <v>23</v>
      </c>
      <c r="B57" s="41">
        <v>1</v>
      </c>
    </row>
    <row r="58" spans="1:4" ht="30" x14ac:dyDescent="0.25">
      <c r="A58" s="42" t="s">
        <v>41</v>
      </c>
      <c r="B58" s="42">
        <f>B56*B57</f>
        <v>12100</v>
      </c>
    </row>
    <row r="62" spans="1:4" x14ac:dyDescent="0.25">
      <c r="A62" s="15" t="s">
        <v>28</v>
      </c>
      <c r="B62" s="47" t="s">
        <v>33</v>
      </c>
      <c r="C62" s="47"/>
      <c r="D62" s="47"/>
    </row>
    <row r="63" spans="1:4" x14ac:dyDescent="0.25">
      <c r="A63" s="17"/>
      <c r="B63" s="47"/>
      <c r="C63" s="47"/>
      <c r="D63" s="47"/>
    </row>
    <row r="64" spans="1:4" x14ac:dyDescent="0.25">
      <c r="A64" s="17"/>
      <c r="B64" s="47"/>
      <c r="C64" s="47"/>
      <c r="D64" s="47"/>
    </row>
    <row r="65" spans="1:4" x14ac:dyDescent="0.25">
      <c r="A65" s="17"/>
      <c r="B65" s="47"/>
      <c r="C65" s="47"/>
      <c r="D65" s="47"/>
    </row>
    <row r="66" spans="1:4" x14ac:dyDescent="0.25">
      <c r="A66" s="17"/>
      <c r="B66" s="47"/>
      <c r="C66" s="47"/>
      <c r="D66" s="47"/>
    </row>
    <row r="67" spans="1:4" x14ac:dyDescent="0.25">
      <c r="A67" s="43"/>
      <c r="B67" s="17"/>
      <c r="C67" s="17"/>
      <c r="D67" s="17"/>
    </row>
    <row r="68" spans="1:4" x14ac:dyDescent="0.25">
      <c r="A68" s="16" t="s">
        <v>29</v>
      </c>
      <c r="B68" s="47" t="s">
        <v>34</v>
      </c>
      <c r="C68" s="47"/>
      <c r="D68" s="47"/>
    </row>
    <row r="69" spans="1:4" x14ac:dyDescent="0.25">
      <c r="B69" s="47"/>
      <c r="C69" s="47"/>
      <c r="D69" s="47"/>
    </row>
    <row r="70" spans="1:4" x14ac:dyDescent="0.25">
      <c r="B70" s="47"/>
      <c r="C70" s="47"/>
      <c r="D70" s="47"/>
    </row>
    <row r="71" spans="1:4" x14ac:dyDescent="0.25">
      <c r="B71" s="47"/>
      <c r="C71" s="47"/>
      <c r="D71" s="47"/>
    </row>
  </sheetData>
  <mergeCells count="5">
    <mergeCell ref="A3:D3"/>
    <mergeCell ref="A19:D19"/>
    <mergeCell ref="B62:D66"/>
    <mergeCell ref="B68:D71"/>
    <mergeCell ref="A4:D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8059C-71F1-482A-932F-17E2401C2428}">
  <dimension ref="A3:G70"/>
  <sheetViews>
    <sheetView tabSelected="1" topLeftCell="A37" workbookViewId="0">
      <selection activeCell="H51" sqref="H51"/>
    </sheetView>
  </sheetViews>
  <sheetFormatPr defaultRowHeight="15" x14ac:dyDescent="0.25"/>
  <cols>
    <col min="1" max="1" width="24.42578125" style="29" customWidth="1"/>
    <col min="2" max="2" width="16.7109375" style="29" customWidth="1"/>
    <col min="3" max="3" width="19.140625" style="29" customWidth="1"/>
    <col min="4" max="4" width="22.42578125" style="29" customWidth="1"/>
    <col min="5" max="16384" width="9.140625" style="29"/>
  </cols>
  <sheetData>
    <row r="3" spans="1:7" ht="21" x14ac:dyDescent="0.25">
      <c r="A3" s="44" t="s">
        <v>43</v>
      </c>
      <c r="B3" s="45"/>
      <c r="C3" s="45"/>
      <c r="D3" s="45"/>
    </row>
    <row r="4" spans="1:7" ht="18.75" x14ac:dyDescent="0.25">
      <c r="A4" s="48" t="s">
        <v>51</v>
      </c>
      <c r="B4" s="48"/>
      <c r="C4" s="48"/>
      <c r="D4" s="48"/>
    </row>
    <row r="6" spans="1:7" x14ac:dyDescent="0.25">
      <c r="A6" s="30" t="s">
        <v>52</v>
      </c>
    </row>
    <row r="8" spans="1:7" x14ac:dyDescent="0.25">
      <c r="A8" s="31" t="s">
        <v>35</v>
      </c>
      <c r="B8" s="31" t="s">
        <v>58</v>
      </c>
      <c r="C8" s="16" t="s">
        <v>30</v>
      </c>
      <c r="D8" s="32" t="s">
        <v>31</v>
      </c>
    </row>
    <row r="9" spans="1:7" x14ac:dyDescent="0.25">
      <c r="A9" s="31"/>
      <c r="B9" s="31"/>
      <c r="C9" s="16" t="s">
        <v>53</v>
      </c>
      <c r="D9" s="32" t="s">
        <v>54</v>
      </c>
    </row>
    <row r="10" spans="1:7" x14ac:dyDescent="0.25">
      <c r="A10" s="31" t="s">
        <v>36</v>
      </c>
      <c r="B10" s="31"/>
      <c r="C10" s="16" t="s">
        <v>55</v>
      </c>
      <c r="D10" s="32" t="s">
        <v>56</v>
      </c>
    </row>
    <row r="11" spans="1:7" x14ac:dyDescent="0.25">
      <c r="A11" s="31"/>
      <c r="B11" s="31"/>
      <c r="D11" s="32"/>
    </row>
    <row r="12" spans="1:7" x14ac:dyDescent="0.25">
      <c r="A12" s="33" t="s">
        <v>37</v>
      </c>
      <c r="B12" s="33" t="s">
        <v>60</v>
      </c>
    </row>
    <row r="13" spans="1:7" x14ac:dyDescent="0.25">
      <c r="F13" s="29">
        <f>40*14</f>
        <v>560</v>
      </c>
      <c r="G13" s="29">
        <f>F13*20%</f>
        <v>112</v>
      </c>
    </row>
    <row r="14" spans="1:7" x14ac:dyDescent="0.25">
      <c r="A14" s="34" t="s">
        <v>0</v>
      </c>
      <c r="B14" s="18"/>
      <c r="C14" s="34" t="s">
        <v>1</v>
      </c>
      <c r="D14" s="34" t="s">
        <v>2</v>
      </c>
    </row>
    <row r="15" spans="1:7" x14ac:dyDescent="0.25">
      <c r="A15" s="19" t="s">
        <v>61</v>
      </c>
      <c r="B15" s="20">
        <v>560</v>
      </c>
      <c r="C15" s="20">
        <v>60</v>
      </c>
      <c r="D15" s="20">
        <f>B15*C15</f>
        <v>33600</v>
      </c>
    </row>
    <row r="16" spans="1:7" x14ac:dyDescent="0.25">
      <c r="A16" s="19" t="s">
        <v>3</v>
      </c>
      <c r="B16" s="21">
        <f>B15</f>
        <v>560</v>
      </c>
      <c r="C16" s="20">
        <v>0.5</v>
      </c>
      <c r="D16" s="20">
        <f>B16*C16</f>
        <v>280</v>
      </c>
    </row>
    <row r="17" spans="1:4" x14ac:dyDescent="0.25">
      <c r="A17" s="22"/>
      <c r="B17" s="21"/>
      <c r="C17" s="21"/>
      <c r="D17" s="21"/>
    </row>
    <row r="18" spans="1:4" x14ac:dyDescent="0.25">
      <c r="A18" s="23"/>
      <c r="B18" s="24" t="s">
        <v>4</v>
      </c>
      <c r="C18" s="25" t="s">
        <v>5</v>
      </c>
      <c r="D18" s="26">
        <f>D15+D16</f>
        <v>33880</v>
      </c>
    </row>
    <row r="19" spans="1:4" x14ac:dyDescent="0.25">
      <c r="A19" s="46"/>
      <c r="B19" s="46"/>
      <c r="C19" s="46"/>
      <c r="D19" s="46"/>
    </row>
    <row r="20" spans="1:4" x14ac:dyDescent="0.25">
      <c r="A20" s="27" t="s">
        <v>6</v>
      </c>
      <c r="B20" s="18"/>
      <c r="C20" s="18"/>
      <c r="D20" s="18"/>
    </row>
    <row r="21" spans="1:4" x14ac:dyDescent="0.25">
      <c r="A21" s="22"/>
      <c r="B21" s="21"/>
      <c r="C21" s="21"/>
      <c r="D21" s="21"/>
    </row>
    <row r="22" spans="1:4" x14ac:dyDescent="0.25">
      <c r="A22" s="19" t="s">
        <v>7</v>
      </c>
      <c r="B22" s="20">
        <v>1</v>
      </c>
      <c r="C22" s="20">
        <v>300</v>
      </c>
      <c r="D22" s="20">
        <f>B22*C22</f>
        <v>300</v>
      </c>
    </row>
    <row r="23" spans="1:4" x14ac:dyDescent="0.25">
      <c r="A23" s="19" t="s">
        <v>8</v>
      </c>
      <c r="B23" s="20">
        <f>10*6</f>
        <v>60</v>
      </c>
      <c r="C23" s="20">
        <v>6.5</v>
      </c>
      <c r="D23" s="20">
        <f>B23*C23</f>
        <v>390</v>
      </c>
    </row>
    <row r="24" spans="1:4" x14ac:dyDescent="0.25">
      <c r="A24" s="19" t="s">
        <v>9</v>
      </c>
      <c r="B24" s="21"/>
      <c r="C24" s="21"/>
      <c r="D24" s="20">
        <v>300</v>
      </c>
    </row>
    <row r="25" spans="1:4" x14ac:dyDescent="0.25">
      <c r="A25" s="19" t="s">
        <v>10</v>
      </c>
      <c r="B25" s="28">
        <f>B50/5</f>
        <v>143082</v>
      </c>
      <c r="C25" s="21"/>
      <c r="D25" s="20">
        <f>B25/300</f>
        <v>476.94</v>
      </c>
    </row>
    <row r="26" spans="1:4" x14ac:dyDescent="0.25">
      <c r="A26" s="19" t="s">
        <v>25</v>
      </c>
      <c r="B26" s="28">
        <f>B25*11%</f>
        <v>15739.02</v>
      </c>
      <c r="C26" s="21"/>
      <c r="D26" s="20">
        <f>B26/300</f>
        <v>52.4634</v>
      </c>
    </row>
    <row r="27" spans="1:4" x14ac:dyDescent="0.25">
      <c r="A27" s="19" t="s">
        <v>59</v>
      </c>
      <c r="B27" s="28">
        <f>B15*1%</f>
        <v>5.6000000000000005</v>
      </c>
      <c r="C27" s="21">
        <f>C15</f>
        <v>60</v>
      </c>
      <c r="D27" s="20">
        <f>B27*C27</f>
        <v>336.00000000000006</v>
      </c>
    </row>
    <row r="28" spans="1:4" x14ac:dyDescent="0.25">
      <c r="A28" s="23"/>
      <c r="B28" s="24" t="s">
        <v>11</v>
      </c>
      <c r="C28" s="25" t="s">
        <v>5</v>
      </c>
      <c r="D28" s="26">
        <f>SUM(D22:D27)</f>
        <v>1855.4034000000001</v>
      </c>
    </row>
    <row r="29" spans="1:4" x14ac:dyDescent="0.25">
      <c r="A29" s="21"/>
      <c r="B29" s="21"/>
      <c r="C29" s="21"/>
      <c r="D29" s="21"/>
    </row>
    <row r="30" spans="1:4" x14ac:dyDescent="0.25">
      <c r="A30" s="27" t="s">
        <v>12</v>
      </c>
      <c r="B30" s="18"/>
      <c r="C30" s="18"/>
      <c r="D30" s="18"/>
    </row>
    <row r="31" spans="1:4" ht="28.5" x14ac:dyDescent="0.25">
      <c r="A31" s="19" t="s">
        <v>42</v>
      </c>
      <c r="B31" s="20">
        <f>B39</f>
        <v>126</v>
      </c>
      <c r="C31" s="20">
        <v>2.25</v>
      </c>
      <c r="D31" s="20">
        <f>B31*C31</f>
        <v>283.5</v>
      </c>
    </row>
    <row r="32" spans="1:4" x14ac:dyDescent="0.25">
      <c r="A32" s="19" t="s">
        <v>13</v>
      </c>
      <c r="B32" s="20">
        <f>B31</f>
        <v>126</v>
      </c>
      <c r="C32" s="20">
        <v>1</v>
      </c>
      <c r="D32" s="20">
        <f>B32*C32</f>
        <v>126</v>
      </c>
    </row>
    <row r="33" spans="1:4" x14ac:dyDescent="0.25">
      <c r="A33" s="19" t="s">
        <v>32</v>
      </c>
      <c r="B33" s="20">
        <f>B32</f>
        <v>126</v>
      </c>
      <c r="C33" s="20">
        <v>2</v>
      </c>
      <c r="D33" s="20">
        <f>B33*C33</f>
        <v>252</v>
      </c>
    </row>
    <row r="34" spans="1:4" x14ac:dyDescent="0.25">
      <c r="A34" s="23"/>
      <c r="B34" s="24"/>
      <c r="C34" s="25" t="s">
        <v>5</v>
      </c>
      <c r="D34" s="26">
        <f>SUM(D31:D32)</f>
        <v>409.5</v>
      </c>
    </row>
    <row r="35" spans="1:4" x14ac:dyDescent="0.25">
      <c r="A35" s="21"/>
      <c r="B35" s="21"/>
      <c r="C35" s="21"/>
      <c r="D35" s="21"/>
    </row>
    <row r="36" spans="1:4" x14ac:dyDescent="0.25">
      <c r="A36" s="21"/>
      <c r="B36" s="25" t="s">
        <v>14</v>
      </c>
      <c r="C36" s="25" t="s">
        <v>15</v>
      </c>
      <c r="D36" s="26">
        <f>D18+D28+D34</f>
        <v>36144.903400000003</v>
      </c>
    </row>
    <row r="37" spans="1:4" x14ac:dyDescent="0.25">
      <c r="A37" s="32" t="s">
        <v>62</v>
      </c>
      <c r="B37" s="21"/>
      <c r="C37" s="21"/>
      <c r="D37" s="21"/>
    </row>
    <row r="38" spans="1:4" x14ac:dyDescent="0.25">
      <c r="A38" s="27" t="s">
        <v>16</v>
      </c>
      <c r="B38" s="18"/>
      <c r="C38" s="18"/>
      <c r="D38" s="18"/>
    </row>
    <row r="39" spans="1:4" x14ac:dyDescent="0.25">
      <c r="A39" s="19" t="s">
        <v>57</v>
      </c>
      <c r="B39" s="20">
        <f>B15*22.5%</f>
        <v>126</v>
      </c>
      <c r="C39" s="20">
        <v>300</v>
      </c>
      <c r="D39" s="20">
        <f>B39*C39</f>
        <v>37800</v>
      </c>
    </row>
    <row r="40" spans="1:4" x14ac:dyDescent="0.25">
      <c r="A40" s="21"/>
      <c r="B40" s="21"/>
      <c r="C40" s="25" t="s">
        <v>14</v>
      </c>
      <c r="D40" s="26">
        <f>SUM(D39:D39)</f>
        <v>37800</v>
      </c>
    </row>
    <row r="42" spans="1:4" ht="33" customHeight="1" x14ac:dyDescent="0.25">
      <c r="C42" s="35" t="s">
        <v>22</v>
      </c>
      <c r="D42" s="36">
        <f>D40-D36</f>
        <v>1655.0965999999971</v>
      </c>
    </row>
    <row r="43" spans="1:4" x14ac:dyDescent="0.25">
      <c r="C43" s="37" t="s">
        <v>27</v>
      </c>
      <c r="D43" s="38">
        <f>D42/B39</f>
        <v>13.135687301587279</v>
      </c>
    </row>
    <row r="45" spans="1:4" x14ac:dyDescent="0.25">
      <c r="A45" s="3" t="s">
        <v>17</v>
      </c>
      <c r="B45" s="4"/>
      <c r="C45" s="5"/>
    </row>
    <row r="46" spans="1:4" x14ac:dyDescent="0.25">
      <c r="A46" s="9" t="s">
        <v>18</v>
      </c>
      <c r="B46" s="9">
        <v>400000</v>
      </c>
      <c r="C46" s="10"/>
    </row>
    <row r="47" spans="1:4" x14ac:dyDescent="0.25">
      <c r="A47" s="11" t="s">
        <v>19</v>
      </c>
      <c r="B47" s="11">
        <f>520000</f>
        <v>520000</v>
      </c>
      <c r="C47" s="12"/>
    </row>
    <row r="48" spans="1:4" x14ac:dyDescent="0.25">
      <c r="A48" s="13" t="s">
        <v>20</v>
      </c>
      <c r="B48" s="13">
        <f>B57</f>
        <v>33880</v>
      </c>
      <c r="C48" s="14"/>
    </row>
    <row r="49" spans="1:4" ht="28.5" x14ac:dyDescent="0.25">
      <c r="A49" s="1" t="s">
        <v>5</v>
      </c>
      <c r="B49" s="1">
        <f>SUM(B46:B48)</f>
        <v>953880</v>
      </c>
      <c r="C49" s="2" t="s">
        <v>26</v>
      </c>
    </row>
    <row r="50" spans="1:4" x14ac:dyDescent="0.25">
      <c r="A50" s="6" t="s">
        <v>21</v>
      </c>
      <c r="B50" s="6">
        <f>B49*75%</f>
        <v>715410</v>
      </c>
      <c r="C50" s="6">
        <f>B50/5</f>
        <v>143082</v>
      </c>
    </row>
    <row r="51" spans="1:4" x14ac:dyDescent="0.25">
      <c r="A51" s="7" t="s">
        <v>24</v>
      </c>
      <c r="B51" s="7">
        <f>B49*25%</f>
        <v>238470</v>
      </c>
      <c r="C51" s="8"/>
    </row>
    <row r="54" spans="1:4" ht="30" x14ac:dyDescent="0.25">
      <c r="A54" s="39" t="s">
        <v>39</v>
      </c>
      <c r="B54" s="39"/>
    </row>
    <row r="55" spans="1:4" x14ac:dyDescent="0.25">
      <c r="A55" s="40" t="s">
        <v>40</v>
      </c>
      <c r="B55" s="40">
        <f>D18</f>
        <v>33880</v>
      </c>
    </row>
    <row r="56" spans="1:4" x14ac:dyDescent="0.25">
      <c r="A56" s="41" t="s">
        <v>23</v>
      </c>
      <c r="B56" s="41">
        <v>1</v>
      </c>
    </row>
    <row r="57" spans="1:4" ht="30" x14ac:dyDescent="0.25">
      <c r="A57" s="42" t="s">
        <v>41</v>
      </c>
      <c r="B57" s="42">
        <f>B55*B56</f>
        <v>33880</v>
      </c>
    </row>
    <row r="61" spans="1:4" x14ac:dyDescent="0.25">
      <c r="A61" s="15" t="s">
        <v>28</v>
      </c>
      <c r="B61" s="47" t="s">
        <v>33</v>
      </c>
      <c r="C61" s="47"/>
      <c r="D61" s="47"/>
    </row>
    <row r="62" spans="1:4" x14ac:dyDescent="0.25">
      <c r="A62" s="17"/>
      <c r="B62" s="47"/>
      <c r="C62" s="47"/>
      <c r="D62" s="47"/>
    </row>
    <row r="63" spans="1:4" x14ac:dyDescent="0.25">
      <c r="A63" s="17"/>
      <c r="B63" s="47"/>
      <c r="C63" s="47"/>
      <c r="D63" s="47"/>
    </row>
    <row r="64" spans="1:4" x14ac:dyDescent="0.25">
      <c r="A64" s="17"/>
      <c r="B64" s="47"/>
      <c r="C64" s="47"/>
      <c r="D64" s="47"/>
    </row>
    <row r="65" spans="1:4" x14ac:dyDescent="0.25">
      <c r="A65" s="17"/>
      <c r="B65" s="47"/>
      <c r="C65" s="47"/>
      <c r="D65" s="47"/>
    </row>
    <row r="66" spans="1:4" x14ac:dyDescent="0.25">
      <c r="A66" s="43"/>
      <c r="B66" s="17"/>
      <c r="C66" s="17"/>
      <c r="D66" s="17"/>
    </row>
    <row r="67" spans="1:4" x14ac:dyDescent="0.25">
      <c r="A67" s="16" t="s">
        <v>29</v>
      </c>
      <c r="B67" s="47" t="s">
        <v>34</v>
      </c>
      <c r="C67" s="47"/>
      <c r="D67" s="47"/>
    </row>
    <row r="68" spans="1:4" x14ac:dyDescent="0.25">
      <c r="B68" s="47"/>
      <c r="C68" s="47"/>
      <c r="D68" s="47"/>
    </row>
    <row r="69" spans="1:4" x14ac:dyDescent="0.25">
      <c r="B69" s="47"/>
      <c r="C69" s="47"/>
      <c r="D69" s="47"/>
    </row>
    <row r="70" spans="1:4" x14ac:dyDescent="0.25">
      <c r="B70" s="47"/>
      <c r="C70" s="47"/>
      <c r="D70" s="47"/>
    </row>
  </sheetData>
  <mergeCells count="5">
    <mergeCell ref="A3:D3"/>
    <mergeCell ref="A4:D4"/>
    <mergeCell ref="A19:D19"/>
    <mergeCell ref="B61:D65"/>
    <mergeCell ref="B67:D7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Curd Plant</vt:lpstr>
      <vt:lpstr>Panner Plant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2025-03-25T07:28:29Z</dcterms:modified>
</cp:coreProperties>
</file>