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A7C14399-220B-4945-9612-21EB2F616A38}"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D18" i="1" l="1"/>
  <c r="C30" i="1" l="1"/>
  <c r="B42" i="1"/>
  <c r="B26" i="1"/>
  <c r="B36" i="1"/>
  <c r="B34" i="1"/>
  <c r="B30" i="1"/>
  <c r="D30" i="1" s="1"/>
  <c r="D36" i="1" l="1"/>
  <c r="D35" i="1" l="1"/>
  <c r="D42" i="1"/>
  <c r="D26" i="1"/>
  <c r="B63" i="1"/>
  <c r="B53" i="1" s="1"/>
  <c r="B54" i="1" s="1"/>
  <c r="B10" i="2"/>
  <c r="D10" i="2" s="1"/>
  <c r="E10" i="2" s="1"/>
  <c r="E11" i="2" s="1"/>
  <c r="B30" i="2"/>
  <c r="B29" i="2"/>
  <c r="B28" i="2"/>
  <c r="D28" i="2" s="1"/>
  <c r="E28" i="2" s="1"/>
  <c r="B7" i="2"/>
  <c r="C43" i="2"/>
  <c r="B45" i="2"/>
  <c r="D44" i="2"/>
  <c r="D45" i="2" s="1"/>
  <c r="E15" i="2" s="1"/>
  <c r="D38" i="2"/>
  <c r="B36" i="2"/>
  <c r="B37" i="2" s="1"/>
  <c r="C37" i="2" s="1"/>
  <c r="E37" i="2" s="1"/>
  <c r="E17" i="2"/>
  <c r="D17" i="2" s="1"/>
  <c r="D16" i="2"/>
  <c r="C30" i="2"/>
  <c r="C29" i="2"/>
  <c r="D22" i="2"/>
  <c r="E22" i="2" s="1"/>
  <c r="D25" i="1"/>
  <c r="D19" i="1"/>
  <c r="E18" i="2" l="1"/>
  <c r="D15" i="2"/>
  <c r="D43" i="1"/>
  <c r="D11" i="2"/>
  <c r="B38" i="2"/>
  <c r="C38" i="2" s="1"/>
  <c r="E38" i="2" s="1"/>
  <c r="E39" i="2" s="1"/>
  <c r="D21" i="2" s="1"/>
  <c r="D30" i="2"/>
  <c r="E30" i="2" s="1"/>
  <c r="D29" i="2"/>
  <c r="D34" i="1"/>
  <c r="D37" i="1" s="1"/>
  <c r="D21" i="1"/>
  <c r="B56" i="1" l="1"/>
  <c r="B55" i="1"/>
  <c r="B28" i="1" s="1"/>
  <c r="B29" i="1" s="1"/>
  <c r="D31" i="2"/>
  <c r="E31" i="2" s="1"/>
  <c r="E29" i="2"/>
  <c r="D23" i="2"/>
  <c r="E21" i="2"/>
  <c r="E23" i="2" s="1"/>
  <c r="E25" i="2" s="1"/>
  <c r="D18" i="2"/>
  <c r="C55" i="1" l="1"/>
  <c r="D28" i="1"/>
  <c r="D29" i="1"/>
  <c r="E33" i="2"/>
  <c r="D25" i="2"/>
  <c r="D33" i="2" s="1"/>
  <c r="D31" i="1" l="1"/>
  <c r="D39" i="1"/>
  <c r="D45" i="1" s="1"/>
  <c r="D46" i="1" l="1"/>
</calcChain>
</file>

<file path=xl/sharedStrings.xml><?xml version="1.0" encoding="utf-8"?>
<sst xmlns="http://schemas.openxmlformats.org/spreadsheetml/2006/main" count="123" uniqueCount="88">
  <si>
    <t>Particulars</t>
  </si>
  <si>
    <t>Rate</t>
  </si>
  <si>
    <t>Amount</t>
  </si>
  <si>
    <t>Raw Material</t>
  </si>
  <si>
    <t>Transport</t>
  </si>
  <si>
    <t>A</t>
  </si>
  <si>
    <t>Total</t>
  </si>
  <si>
    <t>Production Charges</t>
  </si>
  <si>
    <t>Labour</t>
  </si>
  <si>
    <t>Light</t>
  </si>
  <si>
    <t>Fuel</t>
  </si>
  <si>
    <t>Admin</t>
  </si>
  <si>
    <t>Bank Loan</t>
  </si>
  <si>
    <t>B</t>
  </si>
  <si>
    <t>Other Cost</t>
  </si>
  <si>
    <t>Packaging Cost</t>
  </si>
  <si>
    <t>Local Transport</t>
  </si>
  <si>
    <t>C</t>
  </si>
  <si>
    <t>Grand Total</t>
  </si>
  <si>
    <t>( A+B+C)</t>
  </si>
  <si>
    <t>profit Side OF Business</t>
  </si>
  <si>
    <t>60 % Poha</t>
  </si>
  <si>
    <t>20% Tukda</t>
  </si>
  <si>
    <t>20% Chuni</t>
  </si>
  <si>
    <t>Loan Calculation</t>
  </si>
  <si>
    <t>Shed</t>
  </si>
  <si>
    <t>Machinery</t>
  </si>
  <si>
    <t>Other</t>
  </si>
  <si>
    <t>Poha calculation Sheet</t>
  </si>
  <si>
    <t>Recovery</t>
  </si>
  <si>
    <t>Percentage 60%</t>
  </si>
  <si>
    <t>Raw Material Required</t>
  </si>
  <si>
    <t>Production                   per hour</t>
  </si>
  <si>
    <t>8 Hours Working</t>
  </si>
  <si>
    <t>1600 Kg (Input)</t>
  </si>
  <si>
    <t xml:space="preserve">Final Profit (profit- expenditure)    </t>
  </si>
  <si>
    <t xml:space="preserve">                                            Per Day</t>
  </si>
  <si>
    <t>25 Working Days</t>
  </si>
  <si>
    <t>Amount (Per Day)</t>
  </si>
  <si>
    <t>Amount (Per Month)</t>
  </si>
  <si>
    <t>Raw Material with Transportation</t>
  </si>
  <si>
    <t>Packaging Expenses</t>
  </si>
  <si>
    <t>Production Per Day</t>
  </si>
  <si>
    <t>Half Poha Packing on 30 KG Bag</t>
  </si>
  <si>
    <t>Half Poha on 1 KG Bag</t>
  </si>
  <si>
    <t>Bags Require</t>
  </si>
  <si>
    <t>Per Bag Price(Per Unit)</t>
  </si>
  <si>
    <t>Total Packing Cost</t>
  </si>
  <si>
    <t xml:space="preserve">Labour </t>
  </si>
  <si>
    <t xml:space="preserve">Helper </t>
  </si>
  <si>
    <t>Operater</t>
  </si>
  <si>
    <t xml:space="preserve">Total Labour </t>
  </si>
  <si>
    <t>Wages Per Day</t>
  </si>
  <si>
    <t>Per Month</t>
  </si>
  <si>
    <t>Raw Material Required (Per month)</t>
  </si>
  <si>
    <t>Total Working Capital Cost (for 10 days) A*B*C</t>
  </si>
  <si>
    <t>2. Days</t>
  </si>
  <si>
    <t xml:space="preserve">3. Price </t>
  </si>
  <si>
    <t xml:space="preserve">Production                   </t>
  </si>
  <si>
    <t>Interest on Bank loan</t>
  </si>
  <si>
    <t>1500 Days (300 day per year)</t>
  </si>
  <si>
    <t>Profit Per Kg</t>
  </si>
  <si>
    <t>Working Capital (for 10 days)</t>
  </si>
  <si>
    <t xml:space="preserve">1. Raw Material Required </t>
  </si>
  <si>
    <t xml:space="preserve">टिप: </t>
  </si>
  <si>
    <t>Note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</si>
  <si>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</si>
  <si>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</si>
  <si>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Input </t>
  </si>
  <si>
    <t>Working Hours</t>
  </si>
  <si>
    <t>Per Hour Capacity</t>
  </si>
  <si>
    <t>Bank Loan (95%)</t>
  </si>
  <si>
    <t>Own contribution (5%)</t>
  </si>
  <si>
    <t>Quentity (kg)</t>
  </si>
  <si>
    <t>Marketing Cost</t>
  </si>
  <si>
    <t>Recovery :                                      Besan</t>
  </si>
  <si>
    <t>: 8</t>
  </si>
  <si>
    <t xml:space="preserve">2% Production Loss </t>
  </si>
  <si>
    <t>Besan</t>
  </si>
  <si>
    <t xml:space="preserve"> : 150 kg </t>
  </si>
  <si>
    <t>1200 Kg</t>
  </si>
  <si>
    <t>1200 Kg (output)</t>
  </si>
  <si>
    <t>(बेसन)</t>
  </si>
  <si>
    <t>Besan Plant</t>
  </si>
  <si>
    <t>Besan calculation Sheet</t>
  </si>
  <si>
    <t>We consider only gram dal (Chanan Dal) for making of this Sheet</t>
  </si>
  <si>
    <t xml:space="preserve">Selling Price </t>
  </si>
  <si>
    <t>Retail Price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</si>
</sst>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F0000"/>
        <bgColor indexed="64"/>
      </patternFill>
    </fill>
    <fill>
      <patternFill patternType="solid">
        <fgColor rgb="FFF9BE8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2" fillId="2" borderId="0" xfId="0" applyFont="1" applyFill="1" applyAlignment="1">
      <alignment horizontal="left" vertical="top" wrapText="1" indent="5"/>
    </xf>
    <xf numFmtId="0" fontId="3" fillId="2" borderId="0" xfId="0" applyFont="1" applyFill="1" applyAlignment="1">
      <alignment vertical="top" wrapText="1"/>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4" fillId="0" borderId="0" xfId="0" applyFont="1" applyAlignment="1">
      <alignment horizontal="left" vertical="top" wrapText="1" indent="1"/>
    </xf>
    <xf numFmtId="0" fontId="4" fillId="5" borderId="0" xfId="0" applyFont="1" applyFill="1" applyAlignment="1">
      <alignment horizontal="left" vertical="top" wrapText="1" indent="4"/>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0" fillId="7" borderId="0" xfId="0" applyFill="1"/>
    <xf numFmtId="0" fontId="5" fillId="0" borderId="0" xfId="0" applyFont="1" applyAlignment="1">
      <alignment vertical="top" wrapText="1"/>
    </xf>
    <xf numFmtId="0" fontId="0" fillId="0" borderId="0" xfId="0" applyAlignment="1">
      <alignment wrapText="1"/>
    </xf>
    <xf numFmtId="0" fontId="0" fillId="7" borderId="1" xfId="0" applyFill="1" applyBorder="1"/>
    <xf numFmtId="0" fontId="0" fillId="2" borderId="1" xfId="0" applyFill="1" applyBorder="1"/>
    <xf numFmtId="0" fontId="0" fillId="8" borderId="1" xfId="0" applyFill="1" applyBorder="1"/>
    <xf numFmtId="0" fontId="0" fillId="9" borderId="1" xfId="0" applyFill="1" applyBorder="1"/>
    <xf numFmtId="0" fontId="0" fillId="2" borderId="0" xfId="0" applyFill="1"/>
    <xf numFmtId="0" fontId="0" fillId="4" borderId="0" xfId="0" applyFill="1"/>
    <xf numFmtId="0" fontId="0" fillId="10" borderId="1" xfId="0" applyFill="1" applyBorder="1"/>
    <xf numFmtId="0" fontId="0" fillId="5" borderId="0" xfId="0" applyFill="1"/>
    <xf numFmtId="0" fontId="2" fillId="6" borderId="10" xfId="0" applyFont="1" applyFill="1" applyBorder="1" applyAlignment="1">
      <alignment horizontal="center" vertical="top" wrapText="1"/>
    </xf>
    <xf numFmtId="0" fontId="4" fillId="6" borderId="1" xfId="0" applyFont="1" applyFill="1" applyBorder="1" applyAlignment="1">
      <alignment horizontal="center" vertical="top" wrapText="1"/>
    </xf>
    <xf numFmtId="0" fontId="0" fillId="11"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 fillId="4" borderId="3" xfId="0" applyFont="1" applyFill="1" applyBorder="1" applyAlignment="1">
      <alignment horizontal="center" vertical="top" wrapText="1"/>
    </xf>
    <xf numFmtId="0" fontId="3" fillId="4" borderId="5" xfId="0" applyFont="1" applyFill="1" applyBorder="1" applyAlignment="1">
      <alignment vertical="top" wrapText="1"/>
    </xf>
    <xf numFmtId="0" fontId="4" fillId="12" borderId="9" xfId="0" applyFont="1" applyFill="1" applyBorder="1" applyAlignment="1">
      <alignment horizontal="center" vertical="top" wrapText="1"/>
    </xf>
    <xf numFmtId="0" fontId="4" fillId="12" borderId="10" xfId="0" applyFont="1" applyFill="1" applyBorder="1" applyAlignment="1">
      <alignment horizontal="center" vertical="top" wrapText="1"/>
    </xf>
    <xf numFmtId="0" fontId="3" fillId="12" borderId="10" xfId="0" applyFont="1" applyFill="1" applyBorder="1" applyAlignment="1">
      <alignment vertical="top" wrapText="1"/>
    </xf>
    <xf numFmtId="0" fontId="4" fillId="13" borderId="8" xfId="0" applyFont="1" applyFill="1" applyBorder="1" applyAlignment="1">
      <alignment horizontal="center" vertical="top" wrapText="1"/>
    </xf>
    <xf numFmtId="0" fontId="3" fillId="13" borderId="6" xfId="0" applyFont="1" applyFill="1" applyBorder="1" applyAlignment="1">
      <alignment vertical="top" wrapText="1"/>
    </xf>
    <xf numFmtId="0" fontId="4" fillId="13" borderId="9" xfId="0" applyFont="1" applyFill="1" applyBorder="1" applyAlignment="1">
      <alignment horizontal="center" vertical="top" wrapText="1"/>
    </xf>
    <xf numFmtId="0" fontId="3" fillId="13" borderId="2" xfId="0" applyFont="1" applyFill="1" applyBorder="1" applyAlignment="1">
      <alignment vertical="top" wrapText="1"/>
    </xf>
    <xf numFmtId="0" fontId="4" fillId="13" borderId="10" xfId="0" applyFont="1" applyFill="1" applyBorder="1" applyAlignment="1">
      <alignment horizontal="center" vertical="top" wrapText="1"/>
    </xf>
    <xf numFmtId="0" fontId="3" fillId="13" borderId="7" xfId="0" applyFont="1" applyFill="1" applyBorder="1" applyAlignment="1">
      <alignment vertical="top" wrapText="1"/>
    </xf>
    <xf numFmtId="0" fontId="1" fillId="0" borderId="0" xfId="0" applyFont="1"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4" fillId="7" borderId="7" xfId="0" applyFont="1" applyFill="1" applyBorder="1" applyAlignment="1">
      <alignment horizontal="left" vertical="top" wrapText="1" indent="4"/>
    </xf>
    <xf numFmtId="0" fontId="4" fillId="7" borderId="10" xfId="0" applyFont="1" applyFill="1" applyBorder="1" applyAlignment="1">
      <alignment horizontal="left" vertical="top" wrapText="1" indent="1"/>
    </xf>
    <xf numFmtId="0" fontId="4" fillId="7" borderId="1" xfId="0" applyFont="1" applyFill="1" applyBorder="1" applyAlignment="1">
      <alignment horizontal="left" vertical="top" wrapText="1" indent="1"/>
    </xf>
    <xf numFmtId="0" fontId="4" fillId="7" borderId="5" xfId="0" applyFont="1" applyFill="1" applyBorder="1" applyAlignment="1">
      <alignment horizontal="left" vertical="top" wrapText="1" indent="4"/>
    </xf>
    <xf numFmtId="9" fontId="0" fillId="0" borderId="0" xfId="0" applyNumberFormat="1"/>
    <xf numFmtId="9" fontId="1" fillId="0" borderId="0" xfId="0" applyNumberFormat="1" applyFont="1" applyAlignment="1">
      <alignment horizontal="left"/>
    </xf>
    <xf numFmtId="0" fontId="1" fillId="0" borderId="0" xfId="0" applyFont="1" applyAlignment="1">
      <alignment horizontal="left"/>
    </xf>
    <xf numFmtId="0" fontId="2" fillId="4" borderId="4" xfId="0" applyFont="1" applyFill="1" applyBorder="1" applyAlignment="1">
      <alignment horizontal="center" vertical="top" wrapText="1"/>
    </xf>
    <xf numFmtId="0" fontId="2" fillId="7" borderId="8" xfId="0" applyFont="1" applyFill="1" applyBorder="1" applyAlignment="1">
      <alignment wrapText="1"/>
    </xf>
    <xf numFmtId="0" fontId="2" fillId="7" borderId="4" xfId="0" applyFont="1" applyFill="1" applyBorder="1" applyAlignment="1">
      <alignment horizontal="center" vertical="top" wrapText="1"/>
    </xf>
    <xf numFmtId="0" fontId="1"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horizontal="left" vertical="top" wrapText="1"/>
    </xf>
    <xf numFmtId="0" fontId="6"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4" fillId="7" borderId="1" xfId="0" applyFont="1" applyFill="1" applyBorder="1" applyAlignment="1">
      <alignment horizontal="left" vertical="top" wrapText="1" indent="4"/>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3</xdr:col>
      <xdr:colOff>1381125</xdr:colOff>
      <xdr:row>3</xdr:row>
      <xdr:rowOff>207850</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4972050"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77"/>
  <sheetViews>
    <sheetView tabSelected="1" topLeftCell="A31" workbookViewId="0">
      <selection activeCell="H48" sqref="H48"/>
    </sheetView>
  </sheetViews>
  <sheetFormatPr defaultRowHeight="15" x14ac:dyDescent="0.25"/>
  <cols>
    <col min="1" max="1" width="30" customWidth="1"/>
    <col min="2" max="2" width="20.28515625" customWidth="1"/>
    <col min="3" max="3" width="20.140625" customWidth="1"/>
    <col min="4" max="4" width="22" customWidth="1"/>
  </cols>
  <sheetData>
    <row r="3" spans="1:4" ht="21" x14ac:dyDescent="0.35">
      <c r="A3" s="64" t="s">
        <v>83</v>
      </c>
      <c r="B3" s="65"/>
      <c r="C3" s="65"/>
      <c r="D3" s="65"/>
    </row>
    <row r="4" spans="1:4" ht="21" x14ac:dyDescent="0.35">
      <c r="A4" s="64" t="s">
        <v>82</v>
      </c>
      <c r="B4" s="66"/>
      <c r="C4" s="66"/>
      <c r="D4" s="66"/>
    </row>
    <row r="6" spans="1:4" x14ac:dyDescent="0.25">
      <c r="A6" s="19" t="s">
        <v>84</v>
      </c>
    </row>
    <row r="8" spans="1:4" x14ac:dyDescent="0.25">
      <c r="A8" s="50" t="s">
        <v>68</v>
      </c>
      <c r="B8" s="56">
        <v>1</v>
      </c>
      <c r="C8" s="50" t="s">
        <v>69</v>
      </c>
      <c r="D8" s="18" t="s">
        <v>76</v>
      </c>
    </row>
    <row r="9" spans="1:4" x14ac:dyDescent="0.25">
      <c r="C9" s="18"/>
      <c r="D9" s="18"/>
    </row>
    <row r="10" spans="1:4" x14ac:dyDescent="0.25">
      <c r="A10" s="18" t="s">
        <v>75</v>
      </c>
      <c r="B10" s="56">
        <v>0.98</v>
      </c>
      <c r="C10" s="50" t="s">
        <v>70</v>
      </c>
      <c r="D10" s="57" t="s">
        <v>79</v>
      </c>
    </row>
    <row r="11" spans="1:4" x14ac:dyDescent="0.25">
      <c r="A11" s="50"/>
      <c r="B11" s="56"/>
      <c r="C11" s="55"/>
    </row>
    <row r="12" spans="1:4" x14ac:dyDescent="0.25">
      <c r="A12" s="17"/>
      <c r="B12" s="17"/>
    </row>
    <row r="13" spans="1:4" x14ac:dyDescent="0.25">
      <c r="A13" s="17" t="s">
        <v>58</v>
      </c>
      <c r="B13" s="57" t="s">
        <v>80</v>
      </c>
    </row>
    <row r="14" spans="1:4" x14ac:dyDescent="0.25">
      <c r="A14" s="17"/>
      <c r="B14" s="17"/>
      <c r="D14" s="18"/>
    </row>
    <row r="15" spans="1:4" x14ac:dyDescent="0.25">
      <c r="A15" s="16" t="s">
        <v>31</v>
      </c>
      <c r="B15" s="16" t="s">
        <v>80</v>
      </c>
    </row>
    <row r="17" spans="1:4" ht="30.75" customHeight="1" x14ac:dyDescent="0.25">
      <c r="A17" s="1" t="s">
        <v>0</v>
      </c>
      <c r="B17" s="3" t="s">
        <v>73</v>
      </c>
      <c r="C17" s="3" t="s">
        <v>1</v>
      </c>
      <c r="D17" s="4" t="s">
        <v>2</v>
      </c>
    </row>
    <row r="18" spans="1:4" x14ac:dyDescent="0.25">
      <c r="A18" s="5" t="s">
        <v>3</v>
      </c>
      <c r="B18" s="6">
        <v>1200</v>
      </c>
      <c r="C18" s="6">
        <v>75</v>
      </c>
      <c r="D18" s="6">
        <f>B18*C18</f>
        <v>90000</v>
      </c>
    </row>
    <row r="19" spans="1:4" x14ac:dyDescent="0.25">
      <c r="A19" s="5" t="s">
        <v>4</v>
      </c>
      <c r="B19" s="7">
        <v>1200</v>
      </c>
      <c r="C19" s="6">
        <v>0.5</v>
      </c>
      <c r="D19" s="6">
        <f>B19*C19</f>
        <v>600</v>
      </c>
    </row>
    <row r="20" spans="1:4" x14ac:dyDescent="0.25">
      <c r="A20" s="8"/>
      <c r="B20" s="7"/>
      <c r="C20" s="7"/>
      <c r="D20" s="7"/>
    </row>
    <row r="21" spans="1:4" x14ac:dyDescent="0.25">
      <c r="A21" s="9"/>
      <c r="B21" s="10" t="s">
        <v>5</v>
      </c>
      <c r="C21" s="11" t="s">
        <v>6</v>
      </c>
      <c r="D21" s="12">
        <f>D18+D19</f>
        <v>90600</v>
      </c>
    </row>
    <row r="22" spans="1:4" x14ac:dyDescent="0.25">
      <c r="A22" s="62"/>
      <c r="B22" s="62"/>
      <c r="C22" s="62"/>
      <c r="D22" s="62"/>
    </row>
    <row r="23" spans="1:4" x14ac:dyDescent="0.25">
      <c r="A23" s="13" t="s">
        <v>7</v>
      </c>
      <c r="B23" s="3" t="s">
        <v>73</v>
      </c>
      <c r="C23" s="3" t="s">
        <v>1</v>
      </c>
      <c r="D23" s="4" t="s">
        <v>2</v>
      </c>
    </row>
    <row r="24" spans="1:4" x14ac:dyDescent="0.25">
      <c r="A24" s="8"/>
      <c r="B24" s="7"/>
      <c r="C24" s="7"/>
      <c r="D24" s="7"/>
    </row>
    <row r="25" spans="1:4" x14ac:dyDescent="0.25">
      <c r="A25" s="5" t="s">
        <v>8</v>
      </c>
      <c r="B25" s="6">
        <v>2</v>
      </c>
      <c r="C25" s="6">
        <v>300</v>
      </c>
      <c r="D25" s="6">
        <f>B25*C25</f>
        <v>600</v>
      </c>
    </row>
    <row r="26" spans="1:4" x14ac:dyDescent="0.25">
      <c r="A26" s="5" t="s">
        <v>9</v>
      </c>
      <c r="B26" s="6">
        <f>11.5*10</f>
        <v>115</v>
      </c>
      <c r="C26" s="6">
        <v>6.5</v>
      </c>
      <c r="D26" s="6">
        <f>B26*C26</f>
        <v>747.5</v>
      </c>
    </row>
    <row r="27" spans="1:4" x14ac:dyDescent="0.25">
      <c r="A27" s="5" t="s">
        <v>11</v>
      </c>
      <c r="B27" s="7"/>
      <c r="C27" s="7"/>
      <c r="D27" s="6">
        <v>300</v>
      </c>
    </row>
    <row r="28" spans="1:4" x14ac:dyDescent="0.25">
      <c r="A28" s="5" t="s">
        <v>12</v>
      </c>
      <c r="B28" s="20">
        <f>B55/5</f>
        <v>295260</v>
      </c>
      <c r="C28" s="7"/>
      <c r="D28" s="6">
        <f>B28/300</f>
        <v>984.2</v>
      </c>
    </row>
    <row r="29" spans="1:4" x14ac:dyDescent="0.25">
      <c r="A29" s="5" t="s">
        <v>59</v>
      </c>
      <c r="B29" s="20">
        <f>B28*9%</f>
        <v>26573.399999999998</v>
      </c>
      <c r="C29" s="7"/>
      <c r="D29" s="6">
        <f>B29/300</f>
        <v>88.577999999999989</v>
      </c>
    </row>
    <row r="30" spans="1:4" x14ac:dyDescent="0.25">
      <c r="A30" s="5" t="s">
        <v>77</v>
      </c>
      <c r="B30" s="20">
        <f>B18*2%</f>
        <v>24</v>
      </c>
      <c r="C30" s="7">
        <f>C18</f>
        <v>75</v>
      </c>
      <c r="D30" s="6">
        <f>B30*60</f>
        <v>1440</v>
      </c>
    </row>
    <row r="31" spans="1:4" x14ac:dyDescent="0.25">
      <c r="A31" s="9"/>
      <c r="B31" s="10" t="s">
        <v>13</v>
      </c>
      <c r="C31" s="11" t="s">
        <v>6</v>
      </c>
      <c r="D31" s="12">
        <f>SUM(D25:D30)</f>
        <v>4160.2780000000002</v>
      </c>
    </row>
    <row r="32" spans="1:4" x14ac:dyDescent="0.25">
      <c r="A32" s="7"/>
      <c r="B32" s="7"/>
      <c r="C32" s="7"/>
      <c r="D32" s="7"/>
    </row>
    <row r="33" spans="1:4" x14ac:dyDescent="0.25">
      <c r="A33" s="13" t="s">
        <v>14</v>
      </c>
      <c r="B33" s="3" t="s">
        <v>73</v>
      </c>
      <c r="C33" s="3" t="s">
        <v>1</v>
      </c>
      <c r="D33" s="4" t="s">
        <v>2</v>
      </c>
    </row>
    <row r="34" spans="1:4" x14ac:dyDescent="0.25">
      <c r="A34" s="5" t="s">
        <v>15</v>
      </c>
      <c r="B34" s="6">
        <f>B18</f>
        <v>1200</v>
      </c>
      <c r="C34" s="6">
        <v>1</v>
      </c>
      <c r="D34" s="6">
        <f>B34*C34</f>
        <v>1200</v>
      </c>
    </row>
    <row r="35" spans="1:4" x14ac:dyDescent="0.25">
      <c r="A35" s="5" t="s">
        <v>16</v>
      </c>
      <c r="B35" s="6">
        <v>1200</v>
      </c>
      <c r="C35" s="6">
        <v>1</v>
      </c>
      <c r="D35" s="6">
        <f>B35*C35</f>
        <v>1200</v>
      </c>
    </row>
    <row r="36" spans="1:4" x14ac:dyDescent="0.25">
      <c r="A36" s="5" t="s">
        <v>74</v>
      </c>
      <c r="B36" s="6">
        <f>B18</f>
        <v>1200</v>
      </c>
      <c r="C36" s="6">
        <v>1</v>
      </c>
      <c r="D36" s="6">
        <f>B36*C36</f>
        <v>1200</v>
      </c>
    </row>
    <row r="37" spans="1:4" x14ac:dyDescent="0.25">
      <c r="A37" s="9"/>
      <c r="B37" s="10"/>
      <c r="C37" s="11" t="s">
        <v>6</v>
      </c>
      <c r="D37" s="12">
        <f>SUM(D34:D36)</f>
        <v>3600</v>
      </c>
    </row>
    <row r="38" spans="1:4" x14ac:dyDescent="0.25">
      <c r="A38" s="7"/>
      <c r="B38" s="7"/>
      <c r="C38" s="7"/>
      <c r="D38" s="7"/>
    </row>
    <row r="39" spans="1:4" x14ac:dyDescent="0.25">
      <c r="A39" s="7"/>
      <c r="B39" s="11" t="s">
        <v>18</v>
      </c>
      <c r="C39" s="11" t="s">
        <v>19</v>
      </c>
      <c r="D39" s="12">
        <f>D21+D31+D37</f>
        <v>98360.278000000006</v>
      </c>
    </row>
    <row r="40" spans="1:4" x14ac:dyDescent="0.25">
      <c r="A40" s="18" t="s">
        <v>81</v>
      </c>
      <c r="B40" s="7"/>
      <c r="C40" s="7"/>
      <c r="D40" s="7"/>
    </row>
    <row r="41" spans="1:4" x14ac:dyDescent="0.25">
      <c r="A41" s="13" t="s">
        <v>20</v>
      </c>
      <c r="B41" s="3" t="s">
        <v>73</v>
      </c>
      <c r="C41" s="3" t="s">
        <v>1</v>
      </c>
      <c r="D41" s="4" t="s">
        <v>2</v>
      </c>
    </row>
    <row r="42" spans="1:4" ht="22.5" customHeight="1" x14ac:dyDescent="0.25">
      <c r="A42" s="5" t="s">
        <v>78</v>
      </c>
      <c r="B42" s="6">
        <f>1200</f>
        <v>1200</v>
      </c>
      <c r="C42" s="6">
        <v>84</v>
      </c>
      <c r="D42" s="6">
        <f>B42*C42</f>
        <v>100800</v>
      </c>
    </row>
    <row r="43" spans="1:4" x14ac:dyDescent="0.25">
      <c r="A43" s="7"/>
      <c r="B43" s="7"/>
      <c r="C43" s="11" t="s">
        <v>18</v>
      </c>
      <c r="D43" s="12">
        <f>SUM(D42:D42)</f>
        <v>100800</v>
      </c>
    </row>
    <row r="45" spans="1:4" ht="30.75" customHeight="1" x14ac:dyDescent="0.25">
      <c r="C45" s="53" t="s">
        <v>35</v>
      </c>
      <c r="D45" s="54">
        <f>D43-D39</f>
        <v>2439.7219999999943</v>
      </c>
    </row>
    <row r="46" spans="1:4" x14ac:dyDescent="0.25">
      <c r="C46" s="52" t="s">
        <v>61</v>
      </c>
      <c r="D46" s="51">
        <f>D45/B42</f>
        <v>2.0331016666666617</v>
      </c>
    </row>
    <row r="47" spans="1:4" x14ac:dyDescent="0.25">
      <c r="C47" s="53" t="s">
        <v>86</v>
      </c>
      <c r="D47" s="67">
        <v>84</v>
      </c>
    </row>
    <row r="48" spans="1:4" x14ac:dyDescent="0.25">
      <c r="C48" s="53" t="s">
        <v>87</v>
      </c>
      <c r="D48" s="67">
        <v>87</v>
      </c>
    </row>
    <row r="50" spans="1:3" x14ac:dyDescent="0.25">
      <c r="A50" s="36" t="s">
        <v>24</v>
      </c>
      <c r="B50" s="58" t="s">
        <v>2</v>
      </c>
      <c r="C50" s="37"/>
    </row>
    <row r="51" spans="1:3" x14ac:dyDescent="0.25">
      <c r="A51" s="41" t="s">
        <v>25</v>
      </c>
      <c r="B51" s="41">
        <v>450000</v>
      </c>
      <c r="C51" s="42"/>
    </row>
    <row r="52" spans="1:3" x14ac:dyDescent="0.25">
      <c r="A52" s="43" t="s">
        <v>26</v>
      </c>
      <c r="B52" s="43">
        <v>600000</v>
      </c>
      <c r="C52" s="44"/>
    </row>
    <row r="53" spans="1:3" x14ac:dyDescent="0.25">
      <c r="A53" s="45" t="s">
        <v>27</v>
      </c>
      <c r="B53" s="45">
        <f>B63</f>
        <v>504000</v>
      </c>
      <c r="C53" s="46"/>
    </row>
    <row r="54" spans="1:3" ht="31.5" customHeight="1" x14ac:dyDescent="0.25">
      <c r="A54" s="30" t="s">
        <v>6</v>
      </c>
      <c r="B54" s="30">
        <f>SUM(B51:B53)</f>
        <v>1554000</v>
      </c>
      <c r="C54" s="31" t="s">
        <v>60</v>
      </c>
    </row>
    <row r="55" spans="1:3" x14ac:dyDescent="0.25">
      <c r="A55" s="38" t="s">
        <v>71</v>
      </c>
      <c r="B55" s="38">
        <f>B54*95%</f>
        <v>1476300</v>
      </c>
      <c r="C55" s="38">
        <f>B55/5</f>
        <v>295260</v>
      </c>
    </row>
    <row r="56" spans="1:3" x14ac:dyDescent="0.25">
      <c r="A56" s="39" t="s">
        <v>72</v>
      </c>
      <c r="B56" s="39">
        <f>B54*5%</f>
        <v>77700</v>
      </c>
      <c r="C56" s="40"/>
    </row>
    <row r="59" spans="1:3" x14ac:dyDescent="0.25">
      <c r="A59" s="59" t="s">
        <v>62</v>
      </c>
      <c r="B59" s="60" t="s">
        <v>2</v>
      </c>
    </row>
    <row r="60" spans="1:3" ht="17.25" customHeight="1" x14ac:dyDescent="0.25">
      <c r="A60" s="33" t="s">
        <v>63</v>
      </c>
      <c r="B60" s="33">
        <v>1200</v>
      </c>
    </row>
    <row r="61" spans="1:3" x14ac:dyDescent="0.25">
      <c r="A61" s="34" t="s">
        <v>56</v>
      </c>
      <c r="B61" s="34">
        <v>7</v>
      </c>
    </row>
    <row r="62" spans="1:3" x14ac:dyDescent="0.25">
      <c r="A62" s="35" t="s">
        <v>57</v>
      </c>
      <c r="B62" s="35">
        <v>60</v>
      </c>
    </row>
    <row r="63" spans="1:3" ht="30" x14ac:dyDescent="0.25">
      <c r="A63" s="32" t="s">
        <v>55</v>
      </c>
      <c r="B63" s="32">
        <f>B60*B61*B62</f>
        <v>504000</v>
      </c>
    </row>
    <row r="65" spans="1:4" x14ac:dyDescent="0.25">
      <c r="A65" s="50" t="s">
        <v>65</v>
      </c>
      <c r="B65" s="61" t="s">
        <v>85</v>
      </c>
      <c r="C65" s="61"/>
      <c r="D65" s="61"/>
    </row>
    <row r="66" spans="1:4" x14ac:dyDescent="0.25">
      <c r="B66" s="61"/>
      <c r="C66" s="61"/>
      <c r="D66" s="61"/>
    </row>
    <row r="68" spans="1:4" x14ac:dyDescent="0.25">
      <c r="A68" s="47" t="s">
        <v>64</v>
      </c>
      <c r="B68" s="63" t="s">
        <v>66</v>
      </c>
      <c r="C68" s="63"/>
      <c r="D68" s="63"/>
    </row>
    <row r="69" spans="1:4" x14ac:dyDescent="0.25">
      <c r="A69" s="48"/>
      <c r="B69" s="63"/>
      <c r="C69" s="63"/>
      <c r="D69" s="63"/>
    </row>
    <row r="70" spans="1:4" x14ac:dyDescent="0.25">
      <c r="A70" s="48"/>
      <c r="B70" s="63"/>
      <c r="C70" s="63"/>
      <c r="D70" s="63"/>
    </row>
    <row r="71" spans="1:4" x14ac:dyDescent="0.25">
      <c r="A71" s="48"/>
      <c r="B71" s="63"/>
      <c r="C71" s="63"/>
      <c r="D71" s="63"/>
    </row>
    <row r="72" spans="1:4" x14ac:dyDescent="0.25">
      <c r="A72" s="48"/>
      <c r="B72" s="63"/>
      <c r="C72" s="63"/>
      <c r="D72" s="63"/>
    </row>
    <row r="73" spans="1:4" x14ac:dyDescent="0.25">
      <c r="A73" s="21"/>
      <c r="B73" s="49"/>
      <c r="C73" s="49"/>
      <c r="D73" s="49"/>
    </row>
    <row r="74" spans="1:4" x14ac:dyDescent="0.25">
      <c r="A74" s="50" t="s">
        <v>65</v>
      </c>
      <c r="B74" s="63" t="s">
        <v>67</v>
      </c>
      <c r="C74" s="63"/>
      <c r="D74" s="63"/>
    </row>
    <row r="75" spans="1:4" x14ac:dyDescent="0.25">
      <c r="B75" s="63"/>
      <c r="C75" s="63"/>
      <c r="D75" s="63"/>
    </row>
    <row r="76" spans="1:4" x14ac:dyDescent="0.25">
      <c r="B76" s="63"/>
      <c r="C76" s="63"/>
      <c r="D76" s="63"/>
    </row>
    <row r="77" spans="1:4" x14ac:dyDescent="0.25">
      <c r="B77" s="63"/>
      <c r="C77" s="63"/>
      <c r="D77" s="63"/>
    </row>
  </sheetData>
  <mergeCells count="6">
    <mergeCell ref="B65:D66"/>
    <mergeCell ref="A22:D22"/>
    <mergeCell ref="B68:D72"/>
    <mergeCell ref="B74:D77"/>
    <mergeCell ref="A3:D3"/>
    <mergeCell ref="A4:D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opLeftCell="A4" workbookViewId="0">
      <selection activeCell="C44" sqref="C44"/>
    </sheetView>
  </sheetViews>
  <sheetFormatPr defaultRowHeight="15" x14ac:dyDescent="0.25"/>
  <cols>
    <col min="1" max="1" width="28.42578125" customWidth="1"/>
    <col min="2" max="2" width="20.28515625" customWidth="1"/>
    <col min="3" max="3" width="16.5703125" customWidth="1"/>
    <col min="4" max="4" width="20.5703125" customWidth="1"/>
    <col min="5" max="5" width="19.28515625" customWidth="1"/>
  </cols>
  <sheetData>
    <row r="1" spans="1:5" x14ac:dyDescent="0.25">
      <c r="A1" s="19" t="s">
        <v>28</v>
      </c>
      <c r="D1" t="s">
        <v>37</v>
      </c>
    </row>
    <row r="3" spans="1:5" x14ac:dyDescent="0.25">
      <c r="A3" s="17" t="s">
        <v>29</v>
      </c>
      <c r="B3" s="17" t="s">
        <v>30</v>
      </c>
    </row>
    <row r="4" spans="1:5" x14ac:dyDescent="0.25">
      <c r="A4" s="17" t="s">
        <v>32</v>
      </c>
      <c r="B4" s="17">
        <v>100</v>
      </c>
    </row>
    <row r="5" spans="1:5" x14ac:dyDescent="0.25">
      <c r="A5" s="18" t="s">
        <v>36</v>
      </c>
      <c r="B5" s="17">
        <v>800</v>
      </c>
      <c r="C5" s="17" t="s">
        <v>33</v>
      </c>
    </row>
    <row r="6" spans="1:5" x14ac:dyDescent="0.25">
      <c r="A6" s="17"/>
      <c r="B6" s="17"/>
    </row>
    <row r="7" spans="1:5" ht="28.5" x14ac:dyDescent="0.25">
      <c r="A7" s="16" t="s">
        <v>54</v>
      </c>
      <c r="B7" s="16">
        <f>B5*25</f>
        <v>20000</v>
      </c>
    </row>
    <row r="9" spans="1:5" x14ac:dyDescent="0.25">
      <c r="A9" s="1" t="s">
        <v>0</v>
      </c>
      <c r="B9" s="2"/>
      <c r="C9" s="3" t="s">
        <v>1</v>
      </c>
      <c r="D9" s="4" t="s">
        <v>38</v>
      </c>
      <c r="E9" s="13" t="s">
        <v>39</v>
      </c>
    </row>
    <row r="10" spans="1:5" ht="28.5" x14ac:dyDescent="0.25">
      <c r="A10" s="5" t="s">
        <v>40</v>
      </c>
      <c r="B10" s="6">
        <f>B5</f>
        <v>800</v>
      </c>
      <c r="C10" s="6">
        <v>19.5</v>
      </c>
      <c r="D10" s="6">
        <f>B10*C10</f>
        <v>15600</v>
      </c>
      <c r="E10">
        <f>D10*25</f>
        <v>390000</v>
      </c>
    </row>
    <row r="11" spans="1:5" x14ac:dyDescent="0.25">
      <c r="A11" s="9"/>
      <c r="B11" s="10" t="s">
        <v>5</v>
      </c>
      <c r="C11" s="11" t="s">
        <v>6</v>
      </c>
      <c r="D11" s="12">
        <f>D10</f>
        <v>15600</v>
      </c>
      <c r="E11" s="27">
        <f>E10</f>
        <v>390000</v>
      </c>
    </row>
    <row r="12" spans="1:5" x14ac:dyDescent="0.25">
      <c r="A12" s="62"/>
      <c r="B12" s="62"/>
      <c r="C12" s="62"/>
      <c r="D12" s="62"/>
    </row>
    <row r="13" spans="1:5" x14ac:dyDescent="0.25">
      <c r="A13" s="13" t="s">
        <v>7</v>
      </c>
      <c r="B13" s="2"/>
      <c r="C13" s="2"/>
      <c r="D13" s="2"/>
      <c r="E13" s="26"/>
    </row>
    <row r="14" spans="1:5" x14ac:dyDescent="0.25">
      <c r="A14" s="8"/>
      <c r="B14" s="7"/>
      <c r="C14" s="7"/>
      <c r="D14" s="7"/>
    </row>
    <row r="15" spans="1:5" x14ac:dyDescent="0.25">
      <c r="A15" s="5" t="s">
        <v>8</v>
      </c>
      <c r="B15" s="6"/>
      <c r="C15" s="6"/>
      <c r="D15" s="6">
        <f>E15/25</f>
        <v>2000</v>
      </c>
      <c r="E15">
        <f>D45</f>
        <v>50000</v>
      </c>
    </row>
    <row r="16" spans="1:5" x14ac:dyDescent="0.25">
      <c r="A16" s="5" t="s">
        <v>9</v>
      </c>
      <c r="B16" s="6"/>
      <c r="C16" s="6"/>
      <c r="D16" s="6">
        <f>E16/25</f>
        <v>600</v>
      </c>
      <c r="E16">
        <v>15000</v>
      </c>
    </row>
    <row r="17" spans="1:5" x14ac:dyDescent="0.25">
      <c r="A17" s="5" t="s">
        <v>10</v>
      </c>
      <c r="B17" s="6"/>
      <c r="C17" s="6"/>
      <c r="D17" s="6">
        <f>E17/25</f>
        <v>320</v>
      </c>
      <c r="E17">
        <f>8000</f>
        <v>8000</v>
      </c>
    </row>
    <row r="18" spans="1:5" x14ac:dyDescent="0.25">
      <c r="A18" s="9"/>
      <c r="B18" s="10" t="s">
        <v>13</v>
      </c>
      <c r="C18" s="11" t="s">
        <v>6</v>
      </c>
      <c r="D18" s="12">
        <f>SUM(D15:D17)</f>
        <v>2920</v>
      </c>
      <c r="E18" s="27">
        <f>SUM(E15:E17)</f>
        <v>73000</v>
      </c>
    </row>
    <row r="19" spans="1:5" x14ac:dyDescent="0.25">
      <c r="A19" s="7"/>
      <c r="B19" s="7"/>
      <c r="C19" s="7"/>
      <c r="D19" s="7"/>
    </row>
    <row r="20" spans="1:5" x14ac:dyDescent="0.25">
      <c r="A20" s="13" t="s">
        <v>14</v>
      </c>
      <c r="B20" s="2"/>
      <c r="C20" s="2"/>
      <c r="D20" s="2"/>
      <c r="E20" s="26"/>
    </row>
    <row r="21" spans="1:5" x14ac:dyDescent="0.25">
      <c r="A21" s="5" t="s">
        <v>15</v>
      </c>
      <c r="B21" s="6"/>
      <c r="C21" s="6"/>
      <c r="D21" s="6">
        <f>E39</f>
        <v>1019.1999999999999</v>
      </c>
      <c r="E21">
        <f>D21*25</f>
        <v>25480</v>
      </c>
    </row>
    <row r="22" spans="1:5" x14ac:dyDescent="0.25">
      <c r="A22" s="5" t="s">
        <v>16</v>
      </c>
      <c r="B22" s="6"/>
      <c r="C22" s="6"/>
      <c r="D22" s="6">
        <f>1000</f>
        <v>1000</v>
      </c>
      <c r="E22">
        <f>D22*25</f>
        <v>25000</v>
      </c>
    </row>
    <row r="23" spans="1:5" x14ac:dyDescent="0.25">
      <c r="A23" s="9"/>
      <c r="B23" s="10" t="s">
        <v>17</v>
      </c>
      <c r="C23" s="11" t="s">
        <v>6</v>
      </c>
      <c r="D23" s="12">
        <f>SUM(D21:D22)</f>
        <v>2019.1999999999998</v>
      </c>
      <c r="E23" s="27">
        <f>SUM(E21:E22)</f>
        <v>50480</v>
      </c>
    </row>
    <row r="24" spans="1:5" x14ac:dyDescent="0.25">
      <c r="A24" s="7"/>
      <c r="B24" s="7"/>
      <c r="C24" s="7"/>
      <c r="D24" s="7"/>
    </row>
    <row r="25" spans="1:5" x14ac:dyDescent="0.25">
      <c r="A25" s="7"/>
      <c r="B25" s="11" t="s">
        <v>18</v>
      </c>
      <c r="C25" s="11" t="s">
        <v>19</v>
      </c>
      <c r="D25" s="12">
        <f>D11+D18+D23</f>
        <v>20539.2</v>
      </c>
      <c r="E25" s="27">
        <f>E11+E18+E23</f>
        <v>513480</v>
      </c>
    </row>
    <row r="26" spans="1:5" x14ac:dyDescent="0.25">
      <c r="A26" s="18" t="s">
        <v>34</v>
      </c>
      <c r="B26" s="7"/>
      <c r="C26" s="7"/>
      <c r="D26" s="7"/>
    </row>
    <row r="27" spans="1:5" x14ac:dyDescent="0.25">
      <c r="A27" s="13" t="s">
        <v>20</v>
      </c>
      <c r="B27" s="2"/>
      <c r="C27" s="2"/>
      <c r="D27" s="2"/>
      <c r="E27" s="26"/>
    </row>
    <row r="28" spans="1:5" x14ac:dyDescent="0.25">
      <c r="A28" s="5" t="s">
        <v>21</v>
      </c>
      <c r="B28" s="6">
        <f>B5*60%</f>
        <v>480</v>
      </c>
      <c r="C28" s="6">
        <v>37</v>
      </c>
      <c r="D28" s="6">
        <f>B28*C28</f>
        <v>17760</v>
      </c>
      <c r="E28">
        <f>D28*25</f>
        <v>444000</v>
      </c>
    </row>
    <row r="29" spans="1:5" x14ac:dyDescent="0.25">
      <c r="A29" s="5" t="s">
        <v>22</v>
      </c>
      <c r="B29" s="6">
        <f>B5*20%</f>
        <v>160</v>
      </c>
      <c r="C29" s="6">
        <f>15</f>
        <v>15</v>
      </c>
      <c r="D29" s="6">
        <f>B29*C29</f>
        <v>2400</v>
      </c>
      <c r="E29">
        <f t="shared" ref="E29:E31" si="0">D29*25</f>
        <v>60000</v>
      </c>
    </row>
    <row r="30" spans="1:5" x14ac:dyDescent="0.25">
      <c r="A30" s="5" t="s">
        <v>23</v>
      </c>
      <c r="B30" s="6">
        <f>B5*20%</f>
        <v>160</v>
      </c>
      <c r="C30" s="6">
        <f>6</f>
        <v>6</v>
      </c>
      <c r="D30" s="6">
        <f>B30*C30</f>
        <v>960</v>
      </c>
      <c r="E30">
        <f t="shared" si="0"/>
        <v>24000</v>
      </c>
    </row>
    <row r="31" spans="1:5" x14ac:dyDescent="0.25">
      <c r="A31" s="7"/>
      <c r="B31" s="7"/>
      <c r="C31" s="11" t="s">
        <v>18</v>
      </c>
      <c r="D31" s="12">
        <f>SUM(D28:D30)</f>
        <v>21120</v>
      </c>
      <c r="E31" s="27">
        <f t="shared" si="0"/>
        <v>528000</v>
      </c>
    </row>
    <row r="33" spans="1:5" ht="42.75" x14ac:dyDescent="0.25">
      <c r="C33" s="14" t="s">
        <v>35</v>
      </c>
      <c r="D33" s="15">
        <f>D31-D25</f>
        <v>580.79999999999927</v>
      </c>
      <c r="E33" s="29">
        <f>E31-E25</f>
        <v>14520</v>
      </c>
    </row>
    <row r="35" spans="1:5" x14ac:dyDescent="0.25">
      <c r="A35" s="24" t="s">
        <v>41</v>
      </c>
      <c r="B35" s="24"/>
      <c r="C35" s="24" t="s">
        <v>45</v>
      </c>
      <c r="D35" s="24" t="s">
        <v>46</v>
      </c>
      <c r="E35" s="24" t="s">
        <v>47</v>
      </c>
    </row>
    <row r="36" spans="1:5" x14ac:dyDescent="0.25">
      <c r="A36" s="23" t="s">
        <v>42</v>
      </c>
      <c r="B36" s="23">
        <f>B5*60%</f>
        <v>480</v>
      </c>
      <c r="C36" s="25"/>
      <c r="D36" s="25"/>
      <c r="E36" s="25"/>
    </row>
    <row r="37" spans="1:5" x14ac:dyDescent="0.25">
      <c r="A37" s="25" t="s">
        <v>43</v>
      </c>
      <c r="B37" s="25">
        <f>B36/2</f>
        <v>240</v>
      </c>
      <c r="C37" s="25">
        <f>B37/30</f>
        <v>8</v>
      </c>
      <c r="D37" s="25">
        <v>14</v>
      </c>
      <c r="E37" s="25">
        <f>C37*D37</f>
        <v>112</v>
      </c>
    </row>
    <row r="38" spans="1:5" x14ac:dyDescent="0.25">
      <c r="A38" s="25" t="s">
        <v>44</v>
      </c>
      <c r="B38" s="25">
        <f>B36/2</f>
        <v>240</v>
      </c>
      <c r="C38" s="25">
        <f>B38/1</f>
        <v>240</v>
      </c>
      <c r="D38" s="25">
        <f>3.78</f>
        <v>3.78</v>
      </c>
      <c r="E38" s="25">
        <f>C38*D38</f>
        <v>907.19999999999993</v>
      </c>
    </row>
    <row r="39" spans="1:5" x14ac:dyDescent="0.25">
      <c r="A39" s="25"/>
      <c r="B39" s="25"/>
      <c r="C39" s="25"/>
      <c r="D39" s="25"/>
      <c r="E39" s="25">
        <f>E37+E38</f>
        <v>1019.1999999999999</v>
      </c>
    </row>
    <row r="42" spans="1:5" x14ac:dyDescent="0.25">
      <c r="A42" s="22" t="s">
        <v>48</v>
      </c>
      <c r="B42" s="22" t="s">
        <v>51</v>
      </c>
      <c r="C42" s="22" t="s">
        <v>52</v>
      </c>
      <c r="D42" s="22" t="s">
        <v>53</v>
      </c>
    </row>
    <row r="43" spans="1:5" x14ac:dyDescent="0.25">
      <c r="A43" s="28" t="s">
        <v>50</v>
      </c>
      <c r="B43" s="28">
        <v>1</v>
      </c>
      <c r="C43" s="28">
        <f>D43/25</f>
        <v>800</v>
      </c>
      <c r="D43" s="28">
        <v>20000</v>
      </c>
    </row>
    <row r="44" spans="1:5" x14ac:dyDescent="0.25">
      <c r="A44" s="28" t="s">
        <v>49</v>
      </c>
      <c r="B44" s="28">
        <v>3</v>
      </c>
      <c r="C44" s="28">
        <v>400</v>
      </c>
      <c r="D44" s="28">
        <f>B44*C44*25</f>
        <v>30000</v>
      </c>
    </row>
    <row r="45" spans="1:5" x14ac:dyDescent="0.25">
      <c r="A45" s="28"/>
      <c r="B45" s="28">
        <f>SUM(B43:B44)</f>
        <v>4</v>
      </c>
      <c r="C45" s="28"/>
      <c r="D45" s="28">
        <f>D43+D44</f>
        <v>50000</v>
      </c>
    </row>
  </sheetData>
  <mergeCells count="1">
    <mergeCell ref="A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2025-03-24T10:43:27Z</dcterms:modified>
</cp:coreProperties>
</file>