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15B5BE3F-A6B7-475D-82E7-C976AF7BD08E}" xr6:coauthVersionLast="47" xr6:coauthVersionMax="47" xr10:uidLastSave="{00000000-0000-0000-0000-000000000000}"/>
  <bookViews>
    <workbookView xWindow="-120" yWindow="-120" windowWidth="20730" windowHeight="11160" xr2:uid="{00000000-000D-0000-FFFF-FFFF00000000}"/>
  </bookViews>
  <sheets>
    <sheet name="Groundnut oil" sheetId="1" r:id="rId1"/>
    <sheet name="Safflower Oil" sheetId="3" r:id="rId2"/>
  </sheets>
  <calcPr calcId="181029"/>
</workbook>
</file>

<file path=xl/calcChain.xml><?xml version="1.0" encoding="utf-8"?>
<calcChain xmlns="http://schemas.openxmlformats.org/spreadsheetml/2006/main">
  <c r="B53" i="3" l="1"/>
  <c r="B52" i="3"/>
  <c r="B53" i="1"/>
  <c r="B52" i="1"/>
  <c r="C29" i="3"/>
  <c r="B14" i="3"/>
  <c r="B17" i="3" s="1"/>
  <c r="B41" i="3" s="1"/>
  <c r="D41" i="3" s="1"/>
  <c r="B14" i="1"/>
  <c r="B17" i="1" s="1"/>
  <c r="B57" i="3"/>
  <c r="B60" i="3" s="1"/>
  <c r="B50" i="3" s="1"/>
  <c r="B25" i="3"/>
  <c r="D25" i="3" s="1"/>
  <c r="D24" i="3"/>
  <c r="B25" i="1"/>
  <c r="B57" i="1"/>
  <c r="B60" i="1" s="1"/>
  <c r="B18" i="1" l="1"/>
  <c r="B18" i="3"/>
  <c r="D18" i="3" s="1"/>
  <c r="B40" i="1"/>
  <c r="D40" i="1" s="1"/>
  <c r="B41" i="1"/>
  <c r="B29" i="1"/>
  <c r="B40" i="3"/>
  <c r="D40" i="3" s="1"/>
  <c r="D42" i="3" s="1"/>
  <c r="D17" i="3"/>
  <c r="B29" i="3"/>
  <c r="D29" i="3" s="1"/>
  <c r="B51" i="3"/>
  <c r="D29" i="1"/>
  <c r="D25" i="1"/>
  <c r="B50" i="1"/>
  <c r="D24" i="1"/>
  <c r="D18" i="1"/>
  <c r="D17" i="1"/>
  <c r="D20" i="3" l="1"/>
  <c r="B33" i="3"/>
  <c r="B34" i="3" s="1"/>
  <c r="D34" i="3" s="1"/>
  <c r="D41" i="1"/>
  <c r="D42" i="1" s="1"/>
  <c r="B51" i="1"/>
  <c r="B33" i="1"/>
  <c r="D20" i="1"/>
  <c r="D33" i="3" l="1"/>
  <c r="D35" i="3" s="1"/>
  <c r="C52" i="3"/>
  <c r="B27" i="3"/>
  <c r="D33" i="1"/>
  <c r="B34" i="1"/>
  <c r="D34" i="1" s="1"/>
  <c r="B27" i="1"/>
  <c r="B28" i="1" s="1"/>
  <c r="D35" i="1" l="1"/>
  <c r="D27" i="3"/>
  <c r="B28" i="3"/>
  <c r="D28" i="3" s="1"/>
  <c r="C52" i="1"/>
  <c r="D27" i="1"/>
  <c r="D28" i="1"/>
  <c r="D30" i="3" l="1"/>
  <c r="D37" i="3" s="1"/>
  <c r="D44" i="3" s="1"/>
  <c r="D45" i="3" s="1"/>
  <c r="D30" i="1"/>
  <c r="D37" i="1" s="1"/>
  <c r="D44" i="1" s="1"/>
  <c r="D45" i="1" s="1"/>
</calcChain>
</file>

<file path=xl/sharedStrings.xml><?xml version="1.0" encoding="utf-8"?>
<sst xmlns="http://schemas.openxmlformats.org/spreadsheetml/2006/main" count="120" uniqueCount="59">
  <si>
    <t>Particulars</t>
  </si>
  <si>
    <t>Rate</t>
  </si>
  <si>
    <t>Amount</t>
  </si>
  <si>
    <t>Raw Material</t>
  </si>
  <si>
    <t>Transport</t>
  </si>
  <si>
    <t>A</t>
  </si>
  <si>
    <t>Total</t>
  </si>
  <si>
    <t>Production Charges</t>
  </si>
  <si>
    <t>Labour</t>
  </si>
  <si>
    <t>Light</t>
  </si>
  <si>
    <t>Admin</t>
  </si>
  <si>
    <t>Bank Loan</t>
  </si>
  <si>
    <t>B</t>
  </si>
  <si>
    <t>Other Cost</t>
  </si>
  <si>
    <t>Packaging Cost</t>
  </si>
  <si>
    <t>Local Transport</t>
  </si>
  <si>
    <t>Grand Total</t>
  </si>
  <si>
    <t>( A+B+C)</t>
  </si>
  <si>
    <t>profit Side OF Business</t>
  </si>
  <si>
    <t>Loan Calculation</t>
  </si>
  <si>
    <t>Shed</t>
  </si>
  <si>
    <t>Machinery</t>
  </si>
  <si>
    <t>Other</t>
  </si>
  <si>
    <t>Recovery</t>
  </si>
  <si>
    <t xml:space="preserve">Final Profit (profit- expenditure)    </t>
  </si>
  <si>
    <t>2. Days</t>
  </si>
  <si>
    <t xml:space="preserve">3. Price </t>
  </si>
  <si>
    <t>Interest on Bank loan</t>
  </si>
  <si>
    <t xml:space="preserve">5% Production Loss </t>
  </si>
  <si>
    <t>1500 Days (300 day per year)</t>
  </si>
  <si>
    <t>Profit Per Kg</t>
  </si>
  <si>
    <t xml:space="preserve">1. Raw Material Required </t>
  </si>
  <si>
    <t xml:space="preserve">टिप: </t>
  </si>
  <si>
    <t>Note :</t>
  </si>
  <si>
    <t>Lakdi Ghana Calculation Sheet</t>
  </si>
  <si>
    <t>42 % Oil</t>
  </si>
  <si>
    <t>58% Pend</t>
  </si>
  <si>
    <t>58 % Pend</t>
  </si>
  <si>
    <t>Working Hours</t>
  </si>
  <si>
    <t>: 8</t>
  </si>
  <si>
    <t xml:space="preserve">Per Batch Timing </t>
  </si>
  <si>
    <t xml:space="preserve"> : 40 min</t>
  </si>
  <si>
    <t>Batches Per Day</t>
  </si>
  <si>
    <t xml:space="preserve"> Production </t>
  </si>
  <si>
    <t>Raw Material Required (Per Day)</t>
  </si>
  <si>
    <t>Working Capital (for 5 days)</t>
  </si>
  <si>
    <t>300 Kg (output)</t>
  </si>
  <si>
    <t>30 % Oil</t>
  </si>
  <si>
    <t>70 % Pend</t>
  </si>
  <si>
    <t>Total Working Capital Cost (for 5 days) A*B*C</t>
  </si>
  <si>
    <t xml:space="preserve"> : 10 batches</t>
  </si>
  <si>
    <t xml:space="preserve"> : 20 Kg per batch</t>
  </si>
  <si>
    <t>Packaging Cost (Bottle  + Label)</t>
  </si>
  <si>
    <t>The Economic Sheet is only given to estimate the profit and cost of the industry and you can calculate it yourself. Market rate of raw material and finished products are changes time to time, So you have to do the calculations yourself and then do the economics ....</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</si>
  <si>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</si>
  <si>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लाकडी घाणा तेल (करडई तेल)</t>
  </si>
  <si>
    <t>लाकडी घाणा तेल (शेंगदाणा तेल)</t>
  </si>
  <si>
    <t>Bank Loan (75%)</t>
  </si>
  <si>
    <t>Own contribution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</si>
</sst>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Times New Roman"/>
      <family val="1"/>
    </font>
    <font>
      <sz val="10.5"/>
      <color theme="1"/>
      <name val="Calibri"/>
      <family val="2"/>
      <scheme val="minor"/>
    </font>
    <font>
      <sz val="10"/>
      <color theme="1"/>
      <name val="Arial"/>
      <family val="2"/>
    </font>
    <font>
      <b/>
      <sz val="16"/>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C5D9F0"/>
        <bgColor indexed="64"/>
      </patternFill>
    </fill>
    <fill>
      <patternFill patternType="solid">
        <fgColor rgb="FF92D050"/>
        <bgColor indexed="64"/>
      </patternFill>
    </fill>
    <fill>
      <patternFill patternType="solid">
        <fgColor rgb="FFF9BE8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2" borderId="0" xfId="0" applyFont="1" applyFill="1" applyAlignment="1">
      <alignment horizontal="left" vertical="top" wrapText="1" indent="5"/>
    </xf>
    <xf numFmtId="0" fontId="3" fillId="2" borderId="0" xfId="0" applyFont="1" applyFill="1" applyAlignment="1">
      <alignment vertical="top" wrapText="1"/>
    </xf>
    <xf numFmtId="0" fontId="2" fillId="2" borderId="0" xfId="0" applyFont="1" applyFill="1" applyAlignment="1">
      <alignment horizontal="left" vertical="top" wrapText="1" indent="2"/>
    </xf>
    <xf numFmtId="0" fontId="2" fillId="2" borderId="0" xfId="0" applyFont="1" applyFill="1" applyAlignment="1">
      <alignment horizontal="left" vertical="top" wrapText="1" indent="3"/>
    </xf>
    <xf numFmtId="0" fontId="2" fillId="3" borderId="0" xfId="0" applyFont="1" applyFill="1" applyAlignment="1">
      <alignment vertical="top" wrapText="1"/>
    </xf>
    <xf numFmtId="0" fontId="4" fillId="0" borderId="0" xfId="0" applyFont="1" applyAlignment="1">
      <alignment horizontal="right" vertical="top" wrapText="1"/>
    </xf>
    <xf numFmtId="0" fontId="3" fillId="0" borderId="0" xfId="0" applyFont="1" applyAlignment="1">
      <alignment vertical="top" wrapText="1"/>
    </xf>
    <xf numFmtId="0" fontId="3" fillId="3" borderId="0" xfId="0" applyFont="1" applyFill="1" applyAlignment="1">
      <alignmen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right" vertical="top" wrapText="1"/>
    </xf>
    <xf numFmtId="0" fontId="2" fillId="2" borderId="0" xfId="0" applyFont="1" applyFill="1" applyAlignment="1">
      <alignment vertical="top" wrapText="1"/>
    </xf>
    <xf numFmtId="0" fontId="2" fillId="0" borderId="0" xfId="0" applyFont="1" applyAlignment="1">
      <alignment horizontal="left" vertical="top" wrapText="1" indent="1"/>
    </xf>
    <xf numFmtId="0" fontId="1" fillId="0" borderId="0" xfId="0" applyFont="1" applyAlignment="1">
      <alignment horizontal="center"/>
    </xf>
    <xf numFmtId="0" fontId="1" fillId="0" borderId="0" xfId="0" applyFont="1"/>
    <xf numFmtId="0" fontId="5" fillId="0" borderId="0" xfId="0" applyFont="1" applyAlignment="1">
      <alignment vertical="top" wrapText="1"/>
    </xf>
    <xf numFmtId="0" fontId="0" fillId="0" borderId="0" xfId="0" applyAlignment="1">
      <alignment wrapText="1"/>
    </xf>
    <xf numFmtId="0" fontId="2" fillId="5" borderId="10" xfId="0" applyFont="1" applyFill="1" applyBorder="1" applyAlignment="1">
      <alignment horizontal="center" vertical="top" wrapText="1"/>
    </xf>
    <xf numFmtId="0" fontId="4" fillId="5" borderId="1" xfId="0" applyFont="1" applyFill="1" applyBorder="1" applyAlignment="1">
      <alignment horizontal="center" vertical="top" wrapText="1"/>
    </xf>
    <xf numFmtId="0" fontId="0" fillId="6" borderId="8" xfId="0" applyFill="1" applyBorder="1" applyAlignment="1">
      <alignment wrapText="1"/>
    </xf>
    <xf numFmtId="0" fontId="0" fillId="7" borderId="10" xfId="0" applyFill="1" applyBorder="1" applyAlignment="1">
      <alignment wrapText="1"/>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2" fillId="4" borderId="3" xfId="0" applyFont="1" applyFill="1" applyBorder="1" applyAlignment="1">
      <alignment horizontal="center" vertical="top" wrapText="1"/>
    </xf>
    <xf numFmtId="0" fontId="3" fillId="4" borderId="4" xfId="0" applyFont="1" applyFill="1" applyBorder="1" applyAlignment="1">
      <alignment vertical="top" wrapText="1"/>
    </xf>
    <xf numFmtId="0" fontId="3" fillId="4" borderId="5" xfId="0" applyFont="1" applyFill="1" applyBorder="1" applyAlignment="1">
      <alignment vertical="top" wrapText="1"/>
    </xf>
    <xf numFmtId="0" fontId="4" fillId="8" borderId="9" xfId="0" applyFont="1" applyFill="1" applyBorder="1" applyAlignment="1">
      <alignment horizontal="center" vertical="top" wrapText="1"/>
    </xf>
    <xf numFmtId="0" fontId="4" fillId="8" borderId="10" xfId="0" applyFont="1" applyFill="1" applyBorder="1" applyAlignment="1">
      <alignment horizontal="center" vertical="top" wrapText="1"/>
    </xf>
    <xf numFmtId="0" fontId="3" fillId="8" borderId="10" xfId="0" applyFont="1" applyFill="1" applyBorder="1" applyAlignment="1">
      <alignment vertical="top" wrapText="1"/>
    </xf>
    <xf numFmtId="0" fontId="4" fillId="9" borderId="8" xfId="0" applyFont="1" applyFill="1" applyBorder="1" applyAlignment="1">
      <alignment horizontal="center" vertical="top" wrapText="1"/>
    </xf>
    <xf numFmtId="0" fontId="3" fillId="9" borderId="6" xfId="0" applyFont="1" applyFill="1" applyBorder="1" applyAlignment="1">
      <alignment vertical="top" wrapText="1"/>
    </xf>
    <xf numFmtId="0" fontId="4" fillId="9" borderId="9" xfId="0" applyFont="1" applyFill="1" applyBorder="1" applyAlignment="1">
      <alignment horizontal="center" vertical="top" wrapText="1"/>
    </xf>
    <xf numFmtId="0" fontId="3" fillId="9" borderId="2" xfId="0" applyFont="1" applyFill="1" applyBorder="1" applyAlignment="1">
      <alignment vertical="top" wrapText="1"/>
    </xf>
    <xf numFmtId="0" fontId="4" fillId="9" borderId="10" xfId="0" applyFont="1" applyFill="1" applyBorder="1" applyAlignment="1">
      <alignment horizontal="center" vertical="top" wrapText="1"/>
    </xf>
    <xf numFmtId="0" fontId="3" fillId="9" borderId="7" xfId="0" applyFont="1" applyFill="1" applyBorder="1" applyAlignment="1">
      <alignment vertical="top" wrapText="1"/>
    </xf>
    <xf numFmtId="0" fontId="0" fillId="0" borderId="0" xfId="0" applyAlignment="1">
      <alignment horizontal="left" wrapText="1"/>
    </xf>
    <xf numFmtId="0" fontId="0" fillId="0" borderId="0" xfId="0" applyAlignment="1">
      <alignment horizontal="left" vertical="top" wrapText="1"/>
    </xf>
    <xf numFmtId="0" fontId="1" fillId="0" borderId="0" xfId="0" applyFont="1" applyAlignment="1">
      <alignment horizontal="right"/>
    </xf>
    <xf numFmtId="0" fontId="4" fillId="6" borderId="7" xfId="0" applyFont="1" applyFill="1" applyBorder="1" applyAlignment="1">
      <alignment horizontal="left" vertical="top" wrapText="1" indent="4"/>
    </xf>
    <xf numFmtId="0" fontId="4" fillId="6" borderId="10" xfId="0" applyFont="1" applyFill="1" applyBorder="1" applyAlignment="1">
      <alignment horizontal="left" vertical="top" wrapText="1" indent="1"/>
    </xf>
    <xf numFmtId="0" fontId="4" fillId="6" borderId="1" xfId="0" applyFont="1" applyFill="1" applyBorder="1" applyAlignment="1">
      <alignment horizontal="left" vertical="top" wrapText="1" indent="1"/>
    </xf>
    <xf numFmtId="0" fontId="4" fillId="6" borderId="5" xfId="0" applyFont="1" applyFill="1" applyBorder="1" applyAlignment="1">
      <alignment horizontal="left" vertical="top" wrapText="1" indent="4"/>
    </xf>
    <xf numFmtId="0" fontId="1" fillId="0" borderId="0" xfId="0" applyFont="1" applyAlignment="1">
      <alignment horizontal="left"/>
    </xf>
    <xf numFmtId="0" fontId="1" fillId="0" borderId="0" xfId="0" applyFont="1" applyAlignment="1">
      <alignment horizontal="right" vertical="top" wrapText="1"/>
    </xf>
    <xf numFmtId="0" fontId="1" fillId="0" borderId="0" xfId="0" applyFont="1" applyAlignment="1">
      <alignment horizontal="right" vertical="top"/>
    </xf>
    <xf numFmtId="0" fontId="0" fillId="6" borderId="0" xfId="0" applyFill="1" applyAlignment="1">
      <alignment wrapText="1"/>
    </xf>
    <xf numFmtId="0" fontId="0" fillId="0" borderId="0" xfId="0" applyAlignment="1">
      <alignment horizontal="left" vertical="top" wrapText="1"/>
    </xf>
    <xf numFmtId="0" fontId="3" fillId="0" borderId="0" xfId="0" applyFont="1" applyAlignment="1">
      <alignment vertical="top" wrapText="1"/>
    </xf>
    <xf numFmtId="0" fontId="6"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419100</xdr:colOff>
      <xdr:row>0</xdr:row>
      <xdr:rowOff>0</xdr:rowOff>
    </xdr:from>
    <xdr:to>
      <xdr:col>3</xdr:col>
      <xdr:colOff>1371600</xdr:colOff>
      <xdr:row>3</xdr:row>
      <xdr:rowOff>160225</xdr:rowOff>
    </xdr:to>
    <xdr:pic>
      <xdr:nvPicPr>
        <xdr:cNvPr id="2" name="Picture 1" descr="Chawadi logo jpeg (100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l="4651" t="5273" r="5426"/>
        <a:stretch>
          <a:fillRect/>
        </a:stretch>
      </xdr:blipFill>
      <xdr:spPr>
        <a:xfrm>
          <a:off x="5210175" y="0"/>
          <a:ext cx="952500" cy="807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323850</xdr:colOff>
      <xdr:row>0</xdr:row>
      <xdr:rowOff>0</xdr:rowOff>
    </xdr:from>
    <xdr:to>
      <xdr:col>3</xdr:col>
      <xdr:colOff>1276350</xdr:colOff>
      <xdr:row>3</xdr:row>
      <xdr:rowOff>160225</xdr:rowOff>
    </xdr:to>
    <xdr:pic>
      <xdr:nvPicPr>
        <xdr:cNvPr id="2" name="Picture 1" descr="Chawadi logo jpeg (100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l="4651" t="5273" r="5426"/>
        <a:stretch>
          <a:fillRect/>
        </a:stretch>
      </xdr:blipFill>
      <xdr:spPr>
        <a:xfrm>
          <a:off x="5133975" y="0"/>
          <a:ext cx="952500" cy="8079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70"/>
  <sheetViews>
    <sheetView tabSelected="1" topLeftCell="A28" workbookViewId="0">
      <selection activeCell="H41" sqref="H41"/>
    </sheetView>
  </sheetViews>
  <sheetFormatPr defaultRowHeight="15" x14ac:dyDescent="0.25"/>
  <cols>
    <col min="1" max="1" width="30" customWidth="1"/>
    <col min="2" max="2" width="20.28515625" customWidth="1"/>
    <col min="3" max="3" width="21.5703125" customWidth="1"/>
    <col min="4" max="4" width="22.85546875" customWidth="1"/>
  </cols>
  <sheetData>
    <row r="3" spans="1:4" ht="21" x14ac:dyDescent="0.35">
      <c r="A3" s="51" t="s">
        <v>56</v>
      </c>
      <c r="B3" s="52"/>
      <c r="C3" s="52"/>
      <c r="D3" s="52"/>
    </row>
    <row r="5" spans="1:4" x14ac:dyDescent="0.25">
      <c r="A5" s="48" t="s">
        <v>34</v>
      </c>
    </row>
    <row r="7" spans="1:4" x14ac:dyDescent="0.25">
      <c r="A7" s="15" t="s">
        <v>23</v>
      </c>
      <c r="B7" s="5" t="s">
        <v>35</v>
      </c>
    </row>
    <row r="8" spans="1:4" x14ac:dyDescent="0.25">
      <c r="A8" s="15"/>
      <c r="B8" s="5" t="s">
        <v>37</v>
      </c>
    </row>
    <row r="10" spans="1:4" x14ac:dyDescent="0.25">
      <c r="A10" s="40" t="s">
        <v>43</v>
      </c>
      <c r="B10" s="45" t="s">
        <v>51</v>
      </c>
    </row>
    <row r="11" spans="1:4" x14ac:dyDescent="0.25">
      <c r="A11" s="40" t="s">
        <v>40</v>
      </c>
      <c r="B11" s="16" t="s">
        <v>41</v>
      </c>
      <c r="C11" s="40" t="s">
        <v>38</v>
      </c>
      <c r="D11" s="45" t="s">
        <v>39</v>
      </c>
    </row>
    <row r="12" spans="1:4" x14ac:dyDescent="0.25">
      <c r="A12" s="40" t="s">
        <v>42</v>
      </c>
      <c r="B12" s="16" t="s">
        <v>50</v>
      </c>
    </row>
    <row r="13" spans="1:4" x14ac:dyDescent="0.25">
      <c r="A13" s="15"/>
      <c r="B13" s="15"/>
    </row>
    <row r="14" spans="1:4" x14ac:dyDescent="0.25">
      <c r="A14" s="14" t="s">
        <v>44</v>
      </c>
      <c r="B14" s="14">
        <f>10*20</f>
        <v>200</v>
      </c>
    </row>
    <row r="16" spans="1:4" ht="30.75" customHeight="1" x14ac:dyDescent="0.25">
      <c r="A16" s="1" t="s">
        <v>0</v>
      </c>
      <c r="B16" s="2"/>
      <c r="C16" s="3" t="s">
        <v>1</v>
      </c>
      <c r="D16" s="4" t="s">
        <v>2</v>
      </c>
    </row>
    <row r="17" spans="1:4" x14ac:dyDescent="0.25">
      <c r="A17" s="5" t="s">
        <v>3</v>
      </c>
      <c r="B17" s="6">
        <f>B14</f>
        <v>200</v>
      </c>
      <c r="C17" s="6">
        <v>90</v>
      </c>
      <c r="D17" s="6">
        <f>B17*C17</f>
        <v>18000</v>
      </c>
    </row>
    <row r="18" spans="1:4" x14ac:dyDescent="0.25">
      <c r="A18" s="5" t="s">
        <v>4</v>
      </c>
      <c r="B18" s="7">
        <f>B14</f>
        <v>200</v>
      </c>
      <c r="C18" s="6">
        <v>1</v>
      </c>
      <c r="D18" s="6">
        <f>B18*C18</f>
        <v>200</v>
      </c>
    </row>
    <row r="19" spans="1:4" x14ac:dyDescent="0.25">
      <c r="A19" s="8"/>
      <c r="B19" s="7"/>
      <c r="C19" s="7"/>
      <c r="D19" s="7"/>
    </row>
    <row r="20" spans="1:4" x14ac:dyDescent="0.25">
      <c r="A20" s="9"/>
      <c r="B20" s="10" t="s">
        <v>5</v>
      </c>
      <c r="C20" s="11" t="s">
        <v>6</v>
      </c>
      <c r="D20" s="12">
        <f>D17+D18</f>
        <v>18200</v>
      </c>
    </row>
    <row r="21" spans="1:4" x14ac:dyDescent="0.25">
      <c r="A21" s="50"/>
      <c r="B21" s="50"/>
      <c r="C21" s="50"/>
      <c r="D21" s="50"/>
    </row>
    <row r="22" spans="1:4" x14ac:dyDescent="0.25">
      <c r="A22" s="13" t="s">
        <v>7</v>
      </c>
      <c r="B22" s="2"/>
      <c r="C22" s="2"/>
      <c r="D22" s="2"/>
    </row>
    <row r="23" spans="1:4" x14ac:dyDescent="0.25">
      <c r="A23" s="8"/>
      <c r="B23" s="7"/>
      <c r="C23" s="7"/>
      <c r="D23" s="7"/>
    </row>
    <row r="24" spans="1:4" x14ac:dyDescent="0.25">
      <c r="A24" s="5" t="s">
        <v>8</v>
      </c>
      <c r="B24" s="6">
        <v>2</v>
      </c>
      <c r="C24" s="6">
        <v>500</v>
      </c>
      <c r="D24" s="6">
        <f>B24*C24</f>
        <v>1000</v>
      </c>
    </row>
    <row r="25" spans="1:4" x14ac:dyDescent="0.25">
      <c r="A25" s="5" t="s">
        <v>9</v>
      </c>
      <c r="B25" s="6">
        <f>8*1.25</f>
        <v>10</v>
      </c>
      <c r="C25" s="6">
        <v>6.5</v>
      </c>
      <c r="D25" s="6">
        <f>B25*C25</f>
        <v>65</v>
      </c>
    </row>
    <row r="26" spans="1:4" x14ac:dyDescent="0.25">
      <c r="A26" s="5" t="s">
        <v>10</v>
      </c>
      <c r="B26" s="7"/>
      <c r="C26" s="7"/>
      <c r="D26" s="6">
        <v>500</v>
      </c>
    </row>
    <row r="27" spans="1:4" x14ac:dyDescent="0.25">
      <c r="A27" s="5" t="s">
        <v>11</v>
      </c>
      <c r="B27" s="17">
        <f>B52/5</f>
        <v>186900</v>
      </c>
      <c r="C27" s="7"/>
      <c r="D27" s="6">
        <f>B27/300</f>
        <v>623</v>
      </c>
    </row>
    <row r="28" spans="1:4" x14ac:dyDescent="0.25">
      <c r="A28" s="5" t="s">
        <v>27</v>
      </c>
      <c r="B28" s="17">
        <f>B27*9%</f>
        <v>16821</v>
      </c>
      <c r="C28" s="7"/>
      <c r="D28" s="6">
        <f>B28/300</f>
        <v>56.07</v>
      </c>
    </row>
    <row r="29" spans="1:4" x14ac:dyDescent="0.25">
      <c r="A29" s="5" t="s">
        <v>28</v>
      </c>
      <c r="B29" s="17">
        <f>B17*0.5%</f>
        <v>1</v>
      </c>
      <c r="C29" s="7">
        <v>91</v>
      </c>
      <c r="D29" s="6">
        <f>B29*C29</f>
        <v>91</v>
      </c>
    </row>
    <row r="30" spans="1:4" x14ac:dyDescent="0.25">
      <c r="A30" s="9"/>
      <c r="B30" s="10" t="s">
        <v>12</v>
      </c>
      <c r="C30" s="11" t="s">
        <v>6</v>
      </c>
      <c r="D30" s="12">
        <f>SUM(D24:D29)</f>
        <v>2335.0700000000002</v>
      </c>
    </row>
    <row r="31" spans="1:4" x14ac:dyDescent="0.25">
      <c r="A31" s="7"/>
      <c r="B31" s="7"/>
      <c r="C31" s="7"/>
      <c r="D31" s="7"/>
    </row>
    <row r="32" spans="1:4" x14ac:dyDescent="0.25">
      <c r="A32" s="13" t="s">
        <v>13</v>
      </c>
      <c r="B32" s="2"/>
      <c r="C32" s="2"/>
      <c r="D32" s="2"/>
    </row>
    <row r="33" spans="1:4" x14ac:dyDescent="0.25">
      <c r="A33" s="5" t="s">
        <v>52</v>
      </c>
      <c r="B33" s="6">
        <f>B40</f>
        <v>84</v>
      </c>
      <c r="C33" s="6">
        <v>7</v>
      </c>
      <c r="D33" s="6">
        <f>B33*C33</f>
        <v>588</v>
      </c>
    </row>
    <row r="34" spans="1:4" x14ac:dyDescent="0.25">
      <c r="A34" s="5" t="s">
        <v>15</v>
      </c>
      <c r="B34" s="6">
        <f>B33</f>
        <v>84</v>
      </c>
      <c r="C34" s="6">
        <v>0.5</v>
      </c>
      <c r="D34" s="6">
        <f>B34*C34</f>
        <v>42</v>
      </c>
    </row>
    <row r="35" spans="1:4" x14ac:dyDescent="0.25">
      <c r="A35" s="9"/>
      <c r="B35" s="10"/>
      <c r="C35" s="11" t="s">
        <v>6</v>
      </c>
      <c r="D35" s="12">
        <f>SUM(D33:D34)</f>
        <v>630</v>
      </c>
    </row>
    <row r="36" spans="1:4" x14ac:dyDescent="0.25">
      <c r="A36" s="7"/>
      <c r="B36" s="7"/>
      <c r="C36" s="7"/>
      <c r="D36" s="7"/>
    </row>
    <row r="37" spans="1:4" x14ac:dyDescent="0.25">
      <c r="A37" s="7"/>
      <c r="B37" s="11" t="s">
        <v>16</v>
      </c>
      <c r="C37" s="11" t="s">
        <v>17</v>
      </c>
      <c r="D37" s="12">
        <f>D20+D30+D35</f>
        <v>21165.07</v>
      </c>
    </row>
    <row r="38" spans="1:4" x14ac:dyDescent="0.25">
      <c r="A38" s="16" t="s">
        <v>46</v>
      </c>
      <c r="B38" s="7"/>
      <c r="C38" s="7"/>
      <c r="D38" s="7"/>
    </row>
    <row r="39" spans="1:4" x14ac:dyDescent="0.25">
      <c r="A39" s="13" t="s">
        <v>18</v>
      </c>
      <c r="B39" s="2"/>
      <c r="C39" s="2"/>
      <c r="D39" s="2"/>
    </row>
    <row r="40" spans="1:4" x14ac:dyDescent="0.25">
      <c r="A40" s="5" t="s">
        <v>35</v>
      </c>
      <c r="B40" s="6">
        <f>B17*42%</f>
        <v>84</v>
      </c>
      <c r="C40" s="6">
        <v>230</v>
      </c>
      <c r="D40" s="6">
        <f>B40*C40</f>
        <v>19320</v>
      </c>
    </row>
    <row r="41" spans="1:4" x14ac:dyDescent="0.25">
      <c r="A41" s="5" t="s">
        <v>36</v>
      </c>
      <c r="B41" s="6">
        <f>B17*58%</f>
        <v>115.99999999999999</v>
      </c>
      <c r="C41" s="6">
        <v>35</v>
      </c>
      <c r="D41" s="6">
        <f>B41*C41</f>
        <v>4059.9999999999995</v>
      </c>
    </row>
    <row r="42" spans="1:4" x14ac:dyDescent="0.25">
      <c r="A42" s="7"/>
      <c r="B42" s="7"/>
      <c r="C42" s="11" t="s">
        <v>16</v>
      </c>
      <c r="D42" s="12">
        <f>SUM(D40:D41)</f>
        <v>23380</v>
      </c>
    </row>
    <row r="44" spans="1:4" ht="28.5" x14ac:dyDescent="0.25">
      <c r="C44" s="43" t="s">
        <v>24</v>
      </c>
      <c r="D44" s="44">
        <f>D42-D37</f>
        <v>2214.9300000000003</v>
      </c>
    </row>
    <row r="45" spans="1:4" ht="30.75" customHeight="1" x14ac:dyDescent="0.25">
      <c r="C45" s="42" t="s">
        <v>30</v>
      </c>
      <c r="D45" s="41">
        <f>D44/200</f>
        <v>11.074650000000002</v>
      </c>
    </row>
    <row r="47" spans="1:4" x14ac:dyDescent="0.25">
      <c r="A47" s="26" t="s">
        <v>19</v>
      </c>
      <c r="B47" s="27"/>
      <c r="C47" s="28"/>
    </row>
    <row r="48" spans="1:4" x14ac:dyDescent="0.25">
      <c r="A48" s="32" t="s">
        <v>20</v>
      </c>
      <c r="B48" s="32">
        <v>250000</v>
      </c>
      <c r="C48" s="33"/>
    </row>
    <row r="49" spans="1:6" x14ac:dyDescent="0.25">
      <c r="A49" s="34" t="s">
        <v>21</v>
      </c>
      <c r="B49" s="34">
        <v>450000</v>
      </c>
      <c r="C49" s="35"/>
    </row>
    <row r="50" spans="1:6" x14ac:dyDescent="0.25">
      <c r="A50" s="36" t="s">
        <v>22</v>
      </c>
      <c r="B50" s="36">
        <f>B60</f>
        <v>546000</v>
      </c>
      <c r="C50" s="37"/>
    </row>
    <row r="51" spans="1:6" ht="28.5" x14ac:dyDescent="0.25">
      <c r="A51" s="19" t="s">
        <v>6</v>
      </c>
      <c r="B51" s="19">
        <f>SUM(B48:B50)</f>
        <v>1246000</v>
      </c>
      <c r="C51" s="20" t="s">
        <v>29</v>
      </c>
    </row>
    <row r="52" spans="1:6" ht="31.5" customHeight="1" x14ac:dyDescent="0.25">
      <c r="A52" s="29" t="s">
        <v>57</v>
      </c>
      <c r="B52" s="29">
        <f>B51*75%</f>
        <v>934500</v>
      </c>
      <c r="C52" s="29">
        <f>B52/5</f>
        <v>186900</v>
      </c>
    </row>
    <row r="53" spans="1:6" x14ac:dyDescent="0.25">
      <c r="A53" s="30" t="s">
        <v>58</v>
      </c>
      <c r="B53" s="30">
        <f>B51*25%</f>
        <v>311500</v>
      </c>
      <c r="C53" s="31"/>
    </row>
    <row r="56" spans="1:6" x14ac:dyDescent="0.25">
      <c r="A56" s="21" t="s">
        <v>45</v>
      </c>
      <c r="B56" s="21"/>
    </row>
    <row r="57" spans="1:6" x14ac:dyDescent="0.25">
      <c r="A57" s="23" t="s">
        <v>31</v>
      </c>
      <c r="B57" s="23">
        <f>300*4</f>
        <v>1200</v>
      </c>
    </row>
    <row r="58" spans="1:6" ht="17.25" customHeight="1" x14ac:dyDescent="0.25">
      <c r="A58" s="24" t="s">
        <v>25</v>
      </c>
      <c r="B58" s="24">
        <v>5</v>
      </c>
    </row>
    <row r="59" spans="1:6" x14ac:dyDescent="0.25">
      <c r="A59" s="25" t="s">
        <v>26</v>
      </c>
      <c r="B59" s="25">
        <v>91</v>
      </c>
    </row>
    <row r="60" spans="1:6" ht="30" x14ac:dyDescent="0.25">
      <c r="A60" s="22" t="s">
        <v>49</v>
      </c>
      <c r="B60" s="22">
        <f>B57*B58*B59</f>
        <v>546000</v>
      </c>
    </row>
    <row r="63" spans="1:6" ht="84" customHeight="1" x14ac:dyDescent="0.25">
      <c r="A63" s="46" t="s">
        <v>32</v>
      </c>
      <c r="B63" s="49" t="s">
        <v>54</v>
      </c>
      <c r="C63" s="49"/>
      <c r="D63" s="49"/>
    </row>
    <row r="64" spans="1:6" ht="15" customHeight="1" x14ac:dyDescent="0.25">
      <c r="A64" s="38"/>
      <c r="B64" s="39"/>
      <c r="C64" s="39"/>
      <c r="D64" s="39"/>
      <c r="E64" s="39"/>
      <c r="F64" s="39"/>
    </row>
    <row r="65" spans="1:6" x14ac:dyDescent="0.25">
      <c r="A65" s="18"/>
      <c r="B65" s="39"/>
      <c r="C65" s="39"/>
      <c r="D65" s="39"/>
      <c r="E65" s="39"/>
      <c r="F65" s="39"/>
    </row>
    <row r="66" spans="1:6" ht="69" customHeight="1" x14ac:dyDescent="0.25">
      <c r="A66" s="47" t="s">
        <v>33</v>
      </c>
      <c r="B66" s="49" t="s">
        <v>53</v>
      </c>
      <c r="C66" s="49"/>
      <c r="D66" s="49"/>
      <c r="E66" s="39"/>
      <c r="F66" s="39"/>
    </row>
    <row r="67" spans="1:6" ht="15" customHeight="1" x14ac:dyDescent="0.25">
      <c r="B67" s="39"/>
      <c r="C67" s="39"/>
      <c r="D67" s="39"/>
      <c r="E67" s="39"/>
      <c r="F67" s="39"/>
    </row>
    <row r="68" spans="1:6" x14ac:dyDescent="0.25">
      <c r="B68" s="39"/>
      <c r="C68" s="39"/>
      <c r="D68" s="39"/>
      <c r="E68" s="39"/>
      <c r="F68" s="39"/>
    </row>
    <row r="69" spans="1:6" x14ac:dyDescent="0.25">
      <c r="B69" s="39"/>
      <c r="C69" s="39"/>
      <c r="D69" s="39"/>
      <c r="E69" s="39"/>
      <c r="F69" s="39"/>
    </row>
    <row r="70" spans="1:6" x14ac:dyDescent="0.25">
      <c r="E70" s="39"/>
      <c r="F70" s="39"/>
    </row>
  </sheetData>
  <mergeCells count="4">
    <mergeCell ref="B63:D63"/>
    <mergeCell ref="B66:D66"/>
    <mergeCell ref="A21:D21"/>
    <mergeCell ref="A3:D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70"/>
  <sheetViews>
    <sheetView topLeftCell="A28" workbookViewId="0">
      <selection activeCell="G51" sqref="G51"/>
    </sheetView>
  </sheetViews>
  <sheetFormatPr defaultRowHeight="15" x14ac:dyDescent="0.25"/>
  <cols>
    <col min="1" max="1" width="27.5703125" customWidth="1"/>
    <col min="2" max="2" width="21.28515625" customWidth="1"/>
    <col min="3" max="3" width="23.28515625" customWidth="1"/>
    <col min="4" max="4" width="21.140625" customWidth="1"/>
  </cols>
  <sheetData>
    <row r="3" spans="1:4" ht="21" x14ac:dyDescent="0.35">
      <c r="A3" s="51" t="s">
        <v>55</v>
      </c>
      <c r="B3" s="52"/>
      <c r="C3" s="52"/>
      <c r="D3" s="52"/>
    </row>
    <row r="5" spans="1:4" ht="30" x14ac:dyDescent="0.25">
      <c r="A5" s="48" t="s">
        <v>34</v>
      </c>
    </row>
    <row r="7" spans="1:4" x14ac:dyDescent="0.25">
      <c r="A7" s="15" t="s">
        <v>23</v>
      </c>
      <c r="B7" s="5" t="s">
        <v>47</v>
      </c>
    </row>
    <row r="8" spans="1:4" x14ac:dyDescent="0.25">
      <c r="A8" s="15"/>
      <c r="B8" s="5" t="s">
        <v>48</v>
      </c>
    </row>
    <row r="10" spans="1:4" x14ac:dyDescent="0.25">
      <c r="A10" s="40" t="s">
        <v>43</v>
      </c>
      <c r="B10" s="45" t="s">
        <v>51</v>
      </c>
    </row>
    <row r="11" spans="1:4" x14ac:dyDescent="0.25">
      <c r="A11" s="40" t="s">
        <v>40</v>
      </c>
      <c r="B11" s="16" t="s">
        <v>41</v>
      </c>
      <c r="C11" s="40" t="s">
        <v>38</v>
      </c>
      <c r="D11" s="45" t="s">
        <v>39</v>
      </c>
    </row>
    <row r="12" spans="1:4" x14ac:dyDescent="0.25">
      <c r="A12" s="40" t="s">
        <v>42</v>
      </c>
      <c r="B12" s="16" t="s">
        <v>50</v>
      </c>
    </row>
    <row r="13" spans="1:4" x14ac:dyDescent="0.25">
      <c r="A13" s="15"/>
      <c r="B13" s="15"/>
    </row>
    <row r="14" spans="1:4" ht="32.25" customHeight="1" x14ac:dyDescent="0.25">
      <c r="A14" s="14" t="s">
        <v>44</v>
      </c>
      <c r="B14" s="14">
        <f>20*10</f>
        <v>200</v>
      </c>
    </row>
    <row r="16" spans="1:4" ht="13.5" customHeight="1" x14ac:dyDescent="0.25">
      <c r="A16" s="1" t="s">
        <v>0</v>
      </c>
      <c r="B16" s="2"/>
      <c r="C16" s="3" t="s">
        <v>1</v>
      </c>
      <c r="D16" s="4" t="s">
        <v>2</v>
      </c>
    </row>
    <row r="17" spans="1:4" ht="20.25" customHeight="1" x14ac:dyDescent="0.25">
      <c r="A17" s="5" t="s">
        <v>3</v>
      </c>
      <c r="B17" s="6">
        <f>B14</f>
        <v>200</v>
      </c>
      <c r="C17" s="6">
        <v>70</v>
      </c>
      <c r="D17" s="6">
        <f>B17*C17</f>
        <v>14000</v>
      </c>
    </row>
    <row r="18" spans="1:4" ht="17.25" customHeight="1" x14ac:dyDescent="0.25">
      <c r="A18" s="5" t="s">
        <v>4</v>
      </c>
      <c r="B18" s="7">
        <f>B14</f>
        <v>200</v>
      </c>
      <c r="C18" s="6">
        <v>1</v>
      </c>
      <c r="D18" s="6">
        <f>B18*C18</f>
        <v>200</v>
      </c>
    </row>
    <row r="19" spans="1:4" ht="6.75" customHeight="1" x14ac:dyDescent="0.25">
      <c r="A19" s="8"/>
      <c r="B19" s="7"/>
      <c r="C19" s="7"/>
      <c r="D19" s="7"/>
    </row>
    <row r="20" spans="1:4" x14ac:dyDescent="0.25">
      <c r="A20" s="9"/>
      <c r="B20" s="10" t="s">
        <v>5</v>
      </c>
      <c r="C20" s="11" t="s">
        <v>6</v>
      </c>
      <c r="D20" s="12">
        <f>D17+D18</f>
        <v>14200</v>
      </c>
    </row>
    <row r="21" spans="1:4" x14ac:dyDescent="0.25">
      <c r="A21" s="50"/>
      <c r="B21" s="50"/>
      <c r="C21" s="50"/>
      <c r="D21" s="50"/>
    </row>
    <row r="22" spans="1:4" ht="16.5" customHeight="1" x14ac:dyDescent="0.25">
      <c r="A22" s="13" t="s">
        <v>7</v>
      </c>
      <c r="B22" s="2"/>
      <c r="C22" s="2"/>
      <c r="D22" s="2"/>
    </row>
    <row r="23" spans="1:4" x14ac:dyDescent="0.25">
      <c r="A23" s="8"/>
      <c r="B23" s="7"/>
      <c r="C23" s="7"/>
      <c r="D23" s="7"/>
    </row>
    <row r="24" spans="1:4" x14ac:dyDescent="0.25">
      <c r="A24" s="5" t="s">
        <v>8</v>
      </c>
      <c r="B24" s="6">
        <v>2</v>
      </c>
      <c r="C24" s="6">
        <v>500</v>
      </c>
      <c r="D24" s="6">
        <f>B24*C24</f>
        <v>1000</v>
      </c>
    </row>
    <row r="25" spans="1:4" x14ac:dyDescent="0.25">
      <c r="A25" s="5" t="s">
        <v>9</v>
      </c>
      <c r="B25" s="6">
        <f>8*1.25</f>
        <v>10</v>
      </c>
      <c r="C25" s="6">
        <v>6.5</v>
      </c>
      <c r="D25" s="6">
        <f>B25*C25</f>
        <v>65</v>
      </c>
    </row>
    <row r="26" spans="1:4" x14ac:dyDescent="0.25">
      <c r="A26" s="5" t="s">
        <v>10</v>
      </c>
      <c r="B26" s="7"/>
      <c r="C26" s="7"/>
      <c r="D26" s="6">
        <v>500</v>
      </c>
    </row>
    <row r="27" spans="1:4" ht="15.75" customHeight="1" x14ac:dyDescent="0.25">
      <c r="A27" s="5" t="s">
        <v>11</v>
      </c>
      <c r="B27" s="17">
        <f>B52/5</f>
        <v>168000</v>
      </c>
      <c r="C27" s="7"/>
      <c r="D27" s="6">
        <f>B27/300</f>
        <v>560</v>
      </c>
    </row>
    <row r="28" spans="1:4" ht="17.25" customHeight="1" x14ac:dyDescent="0.25">
      <c r="A28" s="5" t="s">
        <v>27</v>
      </c>
      <c r="B28" s="17">
        <f>B27*9%</f>
        <v>15120</v>
      </c>
      <c r="C28" s="7"/>
      <c r="D28" s="6">
        <f>B28/300</f>
        <v>50.4</v>
      </c>
    </row>
    <row r="29" spans="1:4" ht="15" customHeight="1" x14ac:dyDescent="0.25">
      <c r="A29" s="5" t="s">
        <v>28</v>
      </c>
      <c r="B29" s="17">
        <f>B17*0.5%</f>
        <v>1</v>
      </c>
      <c r="C29" s="7">
        <f>C17</f>
        <v>70</v>
      </c>
      <c r="D29" s="6">
        <f>B29*C29</f>
        <v>70</v>
      </c>
    </row>
    <row r="30" spans="1:4" x14ac:dyDescent="0.25">
      <c r="A30" s="9"/>
      <c r="B30" s="10" t="s">
        <v>12</v>
      </c>
      <c r="C30" s="11" t="s">
        <v>6</v>
      </c>
      <c r="D30" s="12">
        <f>SUM(D24:D29)</f>
        <v>2245.4</v>
      </c>
    </row>
    <row r="31" spans="1:4" x14ac:dyDescent="0.25">
      <c r="A31" s="7"/>
      <c r="B31" s="7"/>
      <c r="C31" s="7"/>
      <c r="D31" s="7"/>
    </row>
    <row r="32" spans="1:4" ht="18" customHeight="1" x14ac:dyDescent="0.25">
      <c r="A32" s="13" t="s">
        <v>13</v>
      </c>
      <c r="B32" s="2"/>
      <c r="C32" s="2"/>
      <c r="D32" s="2"/>
    </row>
    <row r="33" spans="1:4" ht="12.75" customHeight="1" x14ac:dyDescent="0.25">
      <c r="A33" s="5" t="s">
        <v>14</v>
      </c>
      <c r="B33" s="6">
        <f>B40</f>
        <v>60</v>
      </c>
      <c r="C33" s="6">
        <v>7</v>
      </c>
      <c r="D33" s="6">
        <f>B33*C33</f>
        <v>420</v>
      </c>
    </row>
    <row r="34" spans="1:4" ht="15.75" customHeight="1" x14ac:dyDescent="0.25">
      <c r="A34" s="5" t="s">
        <v>15</v>
      </c>
      <c r="B34" s="6">
        <f>B33</f>
        <v>60</v>
      </c>
      <c r="C34" s="6">
        <v>0.5</v>
      </c>
      <c r="D34" s="6">
        <f>B34*C34</f>
        <v>30</v>
      </c>
    </row>
    <row r="35" spans="1:4" x14ac:dyDescent="0.25">
      <c r="A35" s="9"/>
      <c r="B35" s="10"/>
      <c r="C35" s="11" t="s">
        <v>6</v>
      </c>
      <c r="D35" s="12">
        <f>SUM(D33:D34)</f>
        <v>450</v>
      </c>
    </row>
    <row r="36" spans="1:4" x14ac:dyDescent="0.25">
      <c r="A36" s="7"/>
      <c r="B36" s="7"/>
      <c r="C36" s="7"/>
      <c r="D36" s="7"/>
    </row>
    <row r="37" spans="1:4" ht="15" customHeight="1" x14ac:dyDescent="0.25">
      <c r="A37" s="7"/>
      <c r="B37" s="11" t="s">
        <v>16</v>
      </c>
      <c r="C37" s="11" t="s">
        <v>17</v>
      </c>
      <c r="D37" s="12">
        <f>D20+D30+D35</f>
        <v>16895.400000000001</v>
      </c>
    </row>
    <row r="38" spans="1:4" x14ac:dyDescent="0.25">
      <c r="A38" s="16" t="s">
        <v>46</v>
      </c>
      <c r="B38" s="7"/>
      <c r="C38" s="7"/>
      <c r="D38" s="7"/>
    </row>
    <row r="39" spans="1:4" ht="18.75" customHeight="1" x14ac:dyDescent="0.25">
      <c r="A39" s="13" t="s">
        <v>18</v>
      </c>
      <c r="B39" s="2"/>
      <c r="C39" s="2"/>
      <c r="D39" s="2"/>
    </row>
    <row r="40" spans="1:4" x14ac:dyDescent="0.25">
      <c r="A40" s="5" t="s">
        <v>47</v>
      </c>
      <c r="B40" s="6">
        <f>B17*30%</f>
        <v>60</v>
      </c>
      <c r="C40" s="6">
        <v>260</v>
      </c>
      <c r="D40" s="6">
        <f>B40*C40</f>
        <v>15600</v>
      </c>
    </row>
    <row r="41" spans="1:4" x14ac:dyDescent="0.25">
      <c r="A41" s="5" t="s">
        <v>48</v>
      </c>
      <c r="B41" s="6">
        <f>B17*70%</f>
        <v>140</v>
      </c>
      <c r="C41" s="6">
        <v>35</v>
      </c>
      <c r="D41" s="6">
        <f>B41*C41</f>
        <v>4900</v>
      </c>
    </row>
    <row r="42" spans="1:4" x14ac:dyDescent="0.25">
      <c r="A42" s="7"/>
      <c r="B42" s="7"/>
      <c r="C42" s="11" t="s">
        <v>16</v>
      </c>
      <c r="D42" s="12">
        <f>SUM(D40:D41)</f>
        <v>20500</v>
      </c>
    </row>
    <row r="44" spans="1:4" ht="27" customHeight="1" x14ac:dyDescent="0.25">
      <c r="C44" s="43" t="s">
        <v>24</v>
      </c>
      <c r="D44" s="44">
        <f>D42-D37</f>
        <v>3604.5999999999985</v>
      </c>
    </row>
    <row r="45" spans="1:4" x14ac:dyDescent="0.25">
      <c r="C45" s="42" t="s">
        <v>30</v>
      </c>
      <c r="D45" s="41">
        <f>D44/200</f>
        <v>18.022999999999993</v>
      </c>
    </row>
    <row r="47" spans="1:4" ht="20.25" customHeight="1" x14ac:dyDescent="0.25">
      <c r="A47" s="26" t="s">
        <v>19</v>
      </c>
      <c r="B47" s="27"/>
      <c r="C47" s="28"/>
    </row>
    <row r="48" spans="1:4" x14ac:dyDescent="0.25">
      <c r="A48" s="32" t="s">
        <v>20</v>
      </c>
      <c r="B48" s="32">
        <v>250000</v>
      </c>
      <c r="C48" s="33"/>
    </row>
    <row r="49" spans="1:4" ht="16.5" customHeight="1" x14ac:dyDescent="0.25">
      <c r="A49" s="34" t="s">
        <v>21</v>
      </c>
      <c r="B49" s="34">
        <v>450000</v>
      </c>
      <c r="C49" s="35"/>
    </row>
    <row r="50" spans="1:4" x14ac:dyDescent="0.25">
      <c r="A50" s="36" t="s">
        <v>22</v>
      </c>
      <c r="B50" s="36">
        <f>B60</f>
        <v>420000</v>
      </c>
      <c r="C50" s="37"/>
    </row>
    <row r="51" spans="1:4" ht="34.5" customHeight="1" x14ac:dyDescent="0.25">
      <c r="A51" s="19" t="s">
        <v>6</v>
      </c>
      <c r="B51" s="19">
        <f>SUM(B48:B50)</f>
        <v>1120000</v>
      </c>
      <c r="C51" s="20" t="s">
        <v>29</v>
      </c>
    </row>
    <row r="52" spans="1:4" ht="24.75" customHeight="1" x14ac:dyDescent="0.25">
      <c r="A52" s="29" t="s">
        <v>57</v>
      </c>
      <c r="B52" s="29">
        <f>B51*75%</f>
        <v>840000</v>
      </c>
      <c r="C52" s="29">
        <f>B52/5</f>
        <v>168000</v>
      </c>
    </row>
    <row r="53" spans="1:4" ht="19.5" customHeight="1" x14ac:dyDescent="0.25">
      <c r="A53" s="30" t="s">
        <v>58</v>
      </c>
      <c r="B53" s="30">
        <f>B51*25%</f>
        <v>280000</v>
      </c>
      <c r="C53" s="31"/>
    </row>
    <row r="56" spans="1:4" ht="31.5" customHeight="1" x14ac:dyDescent="0.25">
      <c r="A56" s="21" t="s">
        <v>45</v>
      </c>
      <c r="B56" s="21"/>
    </row>
    <row r="57" spans="1:4" ht="22.5" customHeight="1" x14ac:dyDescent="0.25">
      <c r="A57" s="23" t="s">
        <v>31</v>
      </c>
      <c r="B57" s="23">
        <f>300*4</f>
        <v>1200</v>
      </c>
    </row>
    <row r="58" spans="1:4" x14ac:dyDescent="0.25">
      <c r="A58" s="24" t="s">
        <v>25</v>
      </c>
      <c r="B58" s="24">
        <v>5</v>
      </c>
    </row>
    <row r="59" spans="1:4" x14ac:dyDescent="0.25">
      <c r="A59" s="25" t="s">
        <v>26</v>
      </c>
      <c r="B59" s="25">
        <v>70</v>
      </c>
    </row>
    <row r="60" spans="1:4" ht="40.5" customHeight="1" x14ac:dyDescent="0.25">
      <c r="A60" s="22" t="s">
        <v>49</v>
      </c>
      <c r="B60" s="22">
        <f>B57*B58*B59</f>
        <v>420000</v>
      </c>
    </row>
    <row r="63" spans="1:4" ht="15" customHeight="1" x14ac:dyDescent="0.25">
      <c r="A63" s="46" t="s">
        <v>32</v>
      </c>
      <c r="B63" s="49" t="s">
        <v>54</v>
      </c>
      <c r="C63" s="49"/>
      <c r="D63" s="49"/>
    </row>
    <row r="64" spans="1:4" x14ac:dyDescent="0.25">
      <c r="A64" s="38"/>
      <c r="B64" s="49"/>
      <c r="C64" s="49"/>
      <c r="D64" s="49"/>
    </row>
    <row r="65" spans="1:4" ht="61.5" customHeight="1" x14ac:dyDescent="0.25">
      <c r="A65" s="38"/>
      <c r="B65" s="49"/>
      <c r="C65" s="49"/>
      <c r="D65" s="49"/>
    </row>
    <row r="66" spans="1:4" x14ac:dyDescent="0.25">
      <c r="A66" s="38"/>
      <c r="B66" s="39"/>
      <c r="C66" s="39"/>
      <c r="D66" s="39"/>
    </row>
    <row r="67" spans="1:4" x14ac:dyDescent="0.25">
      <c r="A67" s="18"/>
      <c r="B67" s="39"/>
      <c r="C67" s="39"/>
      <c r="D67" s="39"/>
    </row>
    <row r="68" spans="1:4" ht="15" customHeight="1" x14ac:dyDescent="0.25">
      <c r="A68" s="47" t="s">
        <v>33</v>
      </c>
      <c r="B68" s="49" t="s">
        <v>53</v>
      </c>
      <c r="C68" s="49"/>
      <c r="D68" s="49"/>
    </row>
    <row r="69" spans="1:4" x14ac:dyDescent="0.25">
      <c r="B69" s="49"/>
      <c r="C69" s="49"/>
      <c r="D69" s="49"/>
    </row>
    <row r="70" spans="1:4" ht="40.5" customHeight="1" x14ac:dyDescent="0.25">
      <c r="B70" s="49"/>
      <c r="C70" s="49"/>
      <c r="D70" s="49"/>
    </row>
  </sheetData>
  <mergeCells count="4">
    <mergeCell ref="A21:D21"/>
    <mergeCell ref="B63:D65"/>
    <mergeCell ref="B68:D70"/>
    <mergeCell ref="A3:D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Groundnut oil</vt:lpstr>
      <vt:lpstr>Safflower Oil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2025-03-25T08:32:17Z</dcterms:modified>
</cp:coreProperties>
</file>