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filterPrivacy="1" defaultThemeVersion="124226"/>
  <xr:revisionPtr revIDLastSave="0" documentId="13_ncr:1_{14D0298B-8AC9-4797-931B-E907ABB1E4AD}" xr6:coauthVersionLast="47" xr6:coauthVersionMax="47" xr10:uidLastSave="{00000000-0000-0000-0000-000000000000}"/>
  <bookViews>
    <workbookView xWindow="-108" yWindow="-108" windowWidth="23256" windowHeight="12456" activeTab="1" xr2:uid="{00000000-000D-0000-FFFF-FFFF00000000}"/>
  </bookViews>
  <sheets>
    <sheet name="Surgical Cotton" sheetId="1" r:id="rId1"/>
    <sheet name="Sheet1" sheetId="3" r:id="rId2"/>
  </sheets>
  <calcPr calcId="191029"/>
</workbook>
</file>

<file path=xl/calcChain.xml><?xml version="1.0" encoding="utf-8"?>
<calcChain xmlns="http://schemas.openxmlformats.org/spreadsheetml/2006/main">
  <c r="C31" i="3" l="1"/>
  <c r="E21" i="3"/>
  <c r="C16" i="3"/>
  <c r="E16" i="3" s="1"/>
  <c r="C17" i="3"/>
  <c r="E17" i="3" s="1"/>
  <c r="C18" i="3"/>
  <c r="E18" i="3" s="1"/>
  <c r="C19" i="3"/>
  <c r="E19" i="3" s="1"/>
  <c r="C15" i="3"/>
  <c r="E15" i="3" s="1"/>
  <c r="C14" i="3"/>
  <c r="A90" i="3"/>
  <c r="A89" i="3"/>
  <c r="B54" i="3"/>
  <c r="B53" i="3"/>
  <c r="E46" i="3"/>
  <c r="E47" i="3" s="1"/>
  <c r="E39" i="3"/>
  <c r="E38" i="3"/>
  <c r="E37" i="3"/>
  <c r="E40" i="3" s="1"/>
  <c r="C37" i="3"/>
  <c r="C29" i="3"/>
  <c r="E29" i="3" s="1"/>
  <c r="E28" i="3"/>
  <c r="E20" i="3"/>
  <c r="E14" i="3"/>
  <c r="B53" i="1"/>
  <c r="B54" i="1"/>
  <c r="C21" i="3" l="1"/>
  <c r="C23" i="3" s="1"/>
  <c r="E23" i="3" s="1"/>
  <c r="B61" i="3"/>
  <c r="B63" i="3" s="1"/>
  <c r="B55" i="3" s="1"/>
  <c r="B56" i="3" s="1"/>
  <c r="C21" i="1"/>
  <c r="C37" i="1"/>
  <c r="C29" i="1"/>
  <c r="E15" i="1"/>
  <c r="E16" i="1"/>
  <c r="E17" i="1"/>
  <c r="E18" i="1"/>
  <c r="E19" i="1"/>
  <c r="E20" i="1"/>
  <c r="C33" i="3" l="1"/>
  <c r="D33" i="3"/>
  <c r="E33" i="3" s="1"/>
  <c r="E24" i="3"/>
  <c r="B58" i="3"/>
  <c r="B57" i="3"/>
  <c r="A90" i="1"/>
  <c r="A89" i="1"/>
  <c r="E29" i="1"/>
  <c r="E14" i="1"/>
  <c r="E21" i="1" s="1"/>
  <c r="D33" i="1" s="1"/>
  <c r="C57" i="3" l="1"/>
  <c r="C23" i="1"/>
  <c r="C33" i="1" s="1"/>
  <c r="E39" i="1"/>
  <c r="C32" i="3" l="1"/>
  <c r="E32" i="3" s="1"/>
  <c r="E31" i="3"/>
  <c r="E33" i="1"/>
  <c r="E46" i="1"/>
  <c r="E28" i="1"/>
  <c r="E23" i="1"/>
  <c r="E34" i="3" l="1"/>
  <c r="E42" i="3" s="1"/>
  <c r="E49" i="3" s="1"/>
  <c r="E50" i="3" s="1"/>
  <c r="B61" i="1"/>
  <c r="B63" i="1" s="1"/>
  <c r="B55" i="1" s="1"/>
  <c r="B56" i="1" s="1"/>
  <c r="E24" i="1"/>
  <c r="E47" i="1"/>
  <c r="E51" i="3" l="1"/>
  <c r="B58" i="1"/>
  <c r="B57" i="1"/>
  <c r="C31" i="1" s="1"/>
  <c r="C32" i="1" s="1"/>
  <c r="E37" i="1"/>
  <c r="E38" i="1"/>
  <c r="E40" i="1" l="1"/>
  <c r="C57" i="1"/>
  <c r="E31" i="1"/>
  <c r="E32" i="1"/>
  <c r="E34" i="1" l="1"/>
  <c r="E42" i="1" s="1"/>
  <c r="E49" i="1" s="1"/>
  <c r="E50" i="1" l="1"/>
  <c r="E51" i="1"/>
</calcChain>
</file>

<file path=xl/sharedStrings.xml><?xml version="1.0" encoding="utf-8"?>
<sst xmlns="http://schemas.openxmlformats.org/spreadsheetml/2006/main" count="151" uniqueCount="64">
  <si>
    <t>Particulars</t>
  </si>
  <si>
    <t>Rate</t>
  </si>
  <si>
    <t>Amount</t>
  </si>
  <si>
    <t>Raw Material</t>
  </si>
  <si>
    <t>A</t>
  </si>
  <si>
    <t>Total</t>
  </si>
  <si>
    <t>Production Charges</t>
  </si>
  <si>
    <t>Labour</t>
  </si>
  <si>
    <t>Light</t>
  </si>
  <si>
    <t>Admin</t>
  </si>
  <si>
    <t>Bank Loan</t>
  </si>
  <si>
    <t>B</t>
  </si>
  <si>
    <t>Other Cost</t>
  </si>
  <si>
    <t>Local Transport</t>
  </si>
  <si>
    <t>Grand Total</t>
  </si>
  <si>
    <t>( A+B+C)</t>
  </si>
  <si>
    <t>profit Side OF Business</t>
  </si>
  <si>
    <t>Loan Calculation</t>
  </si>
  <si>
    <t>Shed</t>
  </si>
  <si>
    <t>Machinery</t>
  </si>
  <si>
    <t>Other</t>
  </si>
  <si>
    <t xml:space="preserve">Final Profit (profit- expenditure)    </t>
  </si>
  <si>
    <t>2. Days</t>
  </si>
  <si>
    <t>Interest on Bank loan</t>
  </si>
  <si>
    <t>1500 Days (300 day per year)</t>
  </si>
  <si>
    <t>Profit Per Kg</t>
  </si>
  <si>
    <t xml:space="preserve">टिप: </t>
  </si>
  <si>
    <t>Note :</t>
  </si>
  <si>
    <t>Working Hours</t>
  </si>
  <si>
    <t xml:space="preserve"> Production </t>
  </si>
  <si>
    <t>Raw Material Required (Per Day)</t>
  </si>
  <si>
    <t>:8</t>
  </si>
  <si>
    <t>1. Raw Material (Per Day cost)</t>
  </si>
  <si>
    <t>Raw Material Transport</t>
  </si>
  <si>
    <t xml:space="preserve">1% Production Loss </t>
  </si>
  <si>
    <t xml:space="preserve">Income </t>
  </si>
  <si>
    <t>Total Working Capital Cost (for 5 days) A*B*C</t>
  </si>
  <si>
    <t>Formula (Percentage)</t>
  </si>
  <si>
    <t>Quantity (Kg)</t>
  </si>
  <si>
    <t>Marketing Cost</t>
  </si>
  <si>
    <t xml:space="preserve">Economic Sheet फक्त या उद्योगातील नफा - खर्च यांचा अंदाज यावा आणि तुम्हाला हिशोब स्वतःला काढता यावा यासाठी दिली आहे, मार्केट मध्ये वेळोवेळी कच्च्या मालाचे भाव, पक्या मालाचे भाव वेळोवेळी बदलत असतात. त्यामुळे तुम्हाला स्वतः Calculation करून मग इकोनोमिक्स काढावे लागेल .... </t>
  </si>
  <si>
    <t>The Economic Sheet is only given to estimate the profit and cost of the industry and you can calculate it yourself. Market rate of raw material and finished products are changes time to time, So you have to do the calculations yourself and then do the economics ....</t>
  </si>
  <si>
    <t>Bank Loan (75%)</t>
  </si>
  <si>
    <t>Own contribution (25%)</t>
  </si>
  <si>
    <t>Working Capital (for 8 days)</t>
  </si>
  <si>
    <t>Surgical Cotton Calculation Sheet</t>
  </si>
  <si>
    <t>Cotton</t>
  </si>
  <si>
    <t>Camber or Mill Waste Cotton</t>
  </si>
  <si>
    <t>Soda Ash</t>
  </si>
  <si>
    <t>Costic Soda</t>
  </si>
  <si>
    <t>Bleaching Agents</t>
  </si>
  <si>
    <t>Wetting Agents</t>
  </si>
  <si>
    <t>Cardboard Paper Roll</t>
  </si>
  <si>
    <t>Packaging Cost</t>
  </si>
  <si>
    <t xml:space="preserve">  </t>
  </si>
  <si>
    <t>Surgical Cotton</t>
  </si>
  <si>
    <t>Profit (Per 400 gm Roll)</t>
  </si>
  <si>
    <t xml:space="preserve"> : 400 Kg per day</t>
  </si>
  <si>
    <t>: 400 Kg</t>
  </si>
  <si>
    <t>400 Kg (1000 kg = 400 gm Roll i.e 1000 Roll)</t>
  </si>
  <si>
    <t xml:space="preserve"> : 250 Kg per day</t>
  </si>
  <si>
    <t>250 Kg (1000 kg = 250 gm (4 role) = 1000 Roll)</t>
  </si>
  <si>
    <t>Quantity (Unit)</t>
  </si>
  <si>
    <t>Profit (Per 250 gm 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</si>
</sst>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0.5"/>
      <color theme="1"/>
      <name val="Calibri"/>
      <family val="2"/>
      <scheme val="minor"/>
    </font>
    <font>
      <sz val="9"/>
      <color theme="1"/>
      <name val="Times New Roman"/>
      <family val="1"/>
    </font>
    <font>
      <sz val="10.5"/>
      <color theme="1"/>
      <name val="Calibri"/>
      <family val="2"/>
      <scheme val="minor"/>
    </font>
    <font>
      <sz val="10"/>
      <color theme="1"/>
      <name val="Arial"/>
      <family val="2"/>
    </font>
    <font>
      <b/>
      <sz val="10.5"/>
      <color theme="1"/>
      <name val="Times New Roman"/>
      <family val="1"/>
    </font>
    <font>
      <b/>
      <sz val="16"/>
      <color theme="1"/>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C5D9F0"/>
        <bgColor indexed="64"/>
      </patternFill>
    </fill>
    <fill>
      <patternFill patternType="solid">
        <fgColor rgb="FF92D050"/>
        <bgColor indexed="64"/>
      </patternFill>
    </fill>
    <fill>
      <patternFill patternType="solid">
        <fgColor rgb="FFF9BE8F"/>
        <bgColor indexed="64"/>
      </patternFill>
    </fill>
    <fill>
      <patternFill patternType="solid">
        <fgColor rgb="FFFFFF00"/>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2">
    <xf numFmtId="0" fontId="0" fillId="0" borderId="0" xfId="0"/>
    <xf numFmtId="0" fontId="2" fillId="2" borderId="0" xfId="0" applyFont="1" applyFill="1" applyAlignment="1">
      <alignment horizontal="left" vertical="top" wrapText="1" indent="5"/>
    </xf>
    <xf numFmtId="0" fontId="3" fillId="2" borderId="0" xfId="0" applyFont="1" applyFill="1" applyAlignment="1">
      <alignment vertical="top" wrapText="1"/>
    </xf>
    <xf numFmtId="0" fontId="2" fillId="2" borderId="0" xfId="0" applyFont="1" applyFill="1" applyAlignment="1">
      <alignment horizontal="left" vertical="top" wrapText="1" indent="2"/>
    </xf>
    <xf numFmtId="0" fontId="2" fillId="2" borderId="0" xfId="0" applyFont="1" applyFill="1" applyAlignment="1">
      <alignment horizontal="left" vertical="top" wrapText="1" indent="3"/>
    </xf>
    <xf numFmtId="0" fontId="2" fillId="3" borderId="0" xfId="0" applyFont="1" applyFill="1" applyAlignment="1">
      <alignment vertical="top" wrapText="1"/>
    </xf>
    <xf numFmtId="0" fontId="4" fillId="0" borderId="0" xfId="0" applyFont="1" applyAlignment="1">
      <alignment horizontal="right" vertical="top" wrapText="1"/>
    </xf>
    <xf numFmtId="0" fontId="3" fillId="0" borderId="0" xfId="0" applyFont="1" applyAlignment="1">
      <alignment vertical="top" wrapText="1"/>
    </xf>
    <xf numFmtId="0" fontId="3" fillId="3" borderId="0" xfId="0" applyFont="1" applyFill="1" applyAlignment="1">
      <alignment vertical="top" wrapText="1"/>
    </xf>
    <xf numFmtId="0" fontId="3" fillId="4" borderId="0" xfId="0" applyFont="1" applyFill="1" applyAlignment="1">
      <alignment vertical="top" wrapText="1"/>
    </xf>
    <xf numFmtId="0" fontId="4" fillId="4" borderId="0" xfId="0" applyFont="1" applyFill="1" applyAlignment="1">
      <alignment vertical="top" wrapText="1"/>
    </xf>
    <xf numFmtId="0" fontId="2" fillId="4" borderId="0" xfId="0" applyFont="1" applyFill="1" applyAlignment="1">
      <alignment vertical="top" wrapText="1"/>
    </xf>
    <xf numFmtId="0" fontId="2" fillId="4" borderId="0" xfId="0" applyFont="1" applyFill="1" applyAlignment="1">
      <alignment horizontal="right" vertical="top" wrapText="1"/>
    </xf>
    <xf numFmtId="0" fontId="2" fillId="2" borderId="0" xfId="0" applyFont="1" applyFill="1" applyAlignment="1">
      <alignment vertical="top" wrapText="1"/>
    </xf>
    <xf numFmtId="0" fontId="2" fillId="0" borderId="0" xfId="0" applyFont="1" applyAlignment="1">
      <alignment horizontal="left" vertical="top" wrapText="1" indent="1"/>
    </xf>
    <xf numFmtId="0" fontId="1" fillId="0" borderId="0" xfId="0" applyFont="1" applyAlignment="1">
      <alignment horizontal="center"/>
    </xf>
    <xf numFmtId="0" fontId="1" fillId="0" borderId="0" xfId="0" applyFont="1"/>
    <xf numFmtId="0" fontId="5" fillId="0" borderId="0" xfId="0" applyFont="1" applyAlignment="1">
      <alignment vertical="top" wrapText="1"/>
    </xf>
    <xf numFmtId="0" fontId="0" fillId="0" borderId="0" xfId="0" applyAlignment="1">
      <alignment wrapText="1"/>
    </xf>
    <xf numFmtId="0" fontId="2" fillId="5" borderId="9" xfId="0" applyFont="1" applyFill="1" applyBorder="1" applyAlignment="1">
      <alignment horizontal="center" vertical="top" wrapText="1"/>
    </xf>
    <xf numFmtId="0" fontId="4" fillId="5" borderId="1" xfId="0" applyFont="1" applyFill="1" applyBorder="1" applyAlignment="1">
      <alignment horizontal="center" vertical="top" wrapText="1"/>
    </xf>
    <xf numFmtId="0" fontId="0" fillId="6" borderId="7" xfId="0" applyFill="1" applyBorder="1" applyAlignment="1">
      <alignment wrapText="1"/>
    </xf>
    <xf numFmtId="0" fontId="0" fillId="7" borderId="9" xfId="0"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2" fillId="4" borderId="3" xfId="0" applyFont="1" applyFill="1" applyBorder="1" applyAlignment="1">
      <alignment horizontal="center" vertical="top" wrapText="1"/>
    </xf>
    <xf numFmtId="0" fontId="4" fillId="8" borderId="8" xfId="0" applyFont="1" applyFill="1" applyBorder="1" applyAlignment="1">
      <alignment horizontal="center" vertical="top" wrapText="1"/>
    </xf>
    <xf numFmtId="0" fontId="4" fillId="8" borderId="9" xfId="0" applyFont="1" applyFill="1" applyBorder="1" applyAlignment="1">
      <alignment horizontal="center" vertical="top" wrapText="1"/>
    </xf>
    <xf numFmtId="0" fontId="3" fillId="8" borderId="9" xfId="0" applyFont="1" applyFill="1" applyBorder="1" applyAlignment="1">
      <alignment vertical="top" wrapText="1"/>
    </xf>
    <xf numFmtId="0" fontId="4" fillId="9" borderId="7" xfId="0" applyFont="1" applyFill="1" applyBorder="1" applyAlignment="1">
      <alignment horizontal="center" vertical="top" wrapText="1"/>
    </xf>
    <xf numFmtId="0" fontId="3" fillId="9" borderId="5" xfId="0" applyFont="1" applyFill="1" applyBorder="1" applyAlignment="1">
      <alignment vertical="top" wrapText="1"/>
    </xf>
    <xf numFmtId="0" fontId="4" fillId="9" borderId="8" xfId="0" applyFont="1" applyFill="1" applyBorder="1" applyAlignment="1">
      <alignment horizontal="center" vertical="top" wrapText="1"/>
    </xf>
    <xf numFmtId="0" fontId="3" fillId="9" borderId="2" xfId="0" applyFont="1" applyFill="1" applyBorder="1" applyAlignment="1">
      <alignment vertical="top" wrapText="1"/>
    </xf>
    <xf numFmtId="0" fontId="4" fillId="9" borderId="9" xfId="0" applyFont="1" applyFill="1" applyBorder="1" applyAlignment="1">
      <alignment horizontal="center" vertical="top" wrapText="1"/>
    </xf>
    <xf numFmtId="0" fontId="3" fillId="9" borderId="6" xfId="0" applyFont="1" applyFill="1" applyBorder="1" applyAlignment="1">
      <alignment vertical="top" wrapText="1"/>
    </xf>
    <xf numFmtId="0" fontId="0" fillId="0" borderId="0" xfId="0" applyAlignment="1">
      <alignment horizontal="left" vertical="top" wrapText="1"/>
    </xf>
    <xf numFmtId="0" fontId="4" fillId="6" borderId="6" xfId="0" applyFont="1" applyFill="1" applyBorder="1" applyAlignment="1">
      <alignment horizontal="left" vertical="top" wrapText="1" indent="4"/>
    </xf>
    <xf numFmtId="0" fontId="4" fillId="6" borderId="9" xfId="0" applyFont="1" applyFill="1" applyBorder="1" applyAlignment="1">
      <alignment horizontal="left" vertical="top" wrapText="1" indent="1"/>
    </xf>
    <xf numFmtId="0" fontId="4" fillId="6" borderId="1" xfId="0" applyFont="1" applyFill="1" applyBorder="1" applyAlignment="1">
      <alignment horizontal="left" vertical="top" wrapText="1" indent="1"/>
    </xf>
    <xf numFmtId="0" fontId="4" fillId="6" borderId="4" xfId="0" applyFont="1" applyFill="1" applyBorder="1" applyAlignment="1">
      <alignment horizontal="left" vertical="top" wrapText="1" indent="4"/>
    </xf>
    <xf numFmtId="0" fontId="1" fillId="0" borderId="0" xfId="0" applyFont="1" applyAlignment="1">
      <alignment horizontal="left"/>
    </xf>
    <xf numFmtId="0" fontId="1" fillId="0" borderId="0" xfId="0" applyFont="1" applyAlignment="1">
      <alignment horizontal="right" vertical="top" wrapText="1"/>
    </xf>
    <xf numFmtId="0" fontId="1" fillId="0" borderId="0" xfId="0" applyFont="1" applyAlignment="1">
      <alignment horizontal="right" vertical="top"/>
    </xf>
    <xf numFmtId="0" fontId="0" fillId="6" borderId="0" xfId="0" applyFill="1" applyAlignment="1">
      <alignment wrapText="1"/>
    </xf>
    <xf numFmtId="0" fontId="4" fillId="3" borderId="0" xfId="0" applyFont="1" applyFill="1" applyAlignment="1">
      <alignment vertical="top" wrapText="1"/>
    </xf>
    <xf numFmtId="0" fontId="4" fillId="3" borderId="0" xfId="0" applyFont="1" applyFill="1" applyAlignment="1">
      <alignment vertical="top"/>
    </xf>
    <xf numFmtId="0" fontId="2" fillId="0" borderId="0" xfId="0" applyFont="1" applyAlignment="1">
      <alignment vertical="top" wrapText="1"/>
    </xf>
    <xf numFmtId="0" fontId="2" fillId="6" borderId="0" xfId="0" applyFont="1" applyFill="1" applyAlignment="1">
      <alignment horizontal="right" vertical="top" wrapText="1"/>
    </xf>
    <xf numFmtId="0" fontId="4" fillId="6" borderId="0" xfId="0" applyFont="1" applyFill="1" applyAlignment="1">
      <alignment horizontal="right" vertical="top" wrapText="1"/>
    </xf>
    <xf numFmtId="0" fontId="4" fillId="6" borderId="1" xfId="0" applyFont="1" applyFill="1" applyBorder="1" applyAlignment="1">
      <alignment horizontal="left" vertical="top" wrapText="1" indent="4"/>
    </xf>
    <xf numFmtId="0" fontId="2" fillId="2" borderId="0" xfId="0" applyFont="1" applyFill="1" applyAlignment="1">
      <alignment horizontal="center" vertical="top" wrapText="1"/>
    </xf>
    <xf numFmtId="9" fontId="4" fillId="0" borderId="0" xfId="0" applyNumberFormat="1" applyFont="1" applyAlignment="1">
      <alignment vertical="top"/>
    </xf>
    <xf numFmtId="9" fontId="2" fillId="6" borderId="0" xfId="0" applyNumberFormat="1" applyFont="1" applyFill="1" applyAlignment="1">
      <alignment horizontal="right" vertical="top" wrapText="1"/>
    </xf>
    <xf numFmtId="0" fontId="6" fillId="4" borderId="4" xfId="0" applyFont="1" applyFill="1" applyBorder="1" applyAlignment="1">
      <alignment horizontal="center" vertical="top" wrapText="1"/>
    </xf>
    <xf numFmtId="9" fontId="2" fillId="0" borderId="0" xfId="0" applyNumberFormat="1" applyFont="1" applyAlignment="1">
      <alignment vertical="top" wrapText="1"/>
    </xf>
    <xf numFmtId="0" fontId="1" fillId="0" borderId="0" xfId="0" applyFont="1" applyAlignment="1">
      <alignment wrapText="1"/>
    </xf>
    <xf numFmtId="0" fontId="2" fillId="0" borderId="0" xfId="0" applyFont="1" applyAlignment="1">
      <alignment horizontal="right" vertical="top" wrapText="1"/>
    </xf>
    <xf numFmtId="0" fontId="0" fillId="0" borderId="0" xfId="0" applyAlignment="1">
      <alignment horizontal="left" vertical="top" wrapText="1"/>
    </xf>
    <xf numFmtId="0" fontId="7" fillId="0" borderId="0" xfId="0" applyFont="1" applyAlignment="1">
      <alignment horizontal="center"/>
    </xf>
    <xf numFmtId="0" fontId="3" fillId="0" borderId="0" xfId="0" applyFont="1" applyAlignment="1">
      <alignment vertical="top" wrapText="1"/>
    </xf>
    <xf numFmtId="0" fontId="2" fillId="0" borderId="0" xfId="0" applyFont="1" applyAlignment="1">
      <alignment horizontal="right" vertical="top" wrapText="1"/>
    </xf>
    <xf numFmtId="0" fontId="1" fillId="0" borderId="0" xfId="0"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609863</xdr:colOff>
      <xdr:row>0</xdr:row>
      <xdr:rowOff>0</xdr:rowOff>
    </xdr:from>
    <xdr:to>
      <xdr:col>4</xdr:col>
      <xdr:colOff>770000</xdr:colOff>
      <xdr:row>5</xdr:row>
      <xdr:rowOff>0</xdr:rowOff>
    </xdr:to>
    <xdr:pic>
      <xdr:nvPicPr>
        <xdr:cNvPr id="3" name="Picture 2">
          <a:extLst>
            <a:ext uri="{FF2B5EF4-FFF2-40B4-BE49-F238E27FC236}">
              <a16:creationId xmlns:a16="http://schemas.microsoft.com/office/drawing/2014/main" id="{3D316A06-B818-4433-AB95-A0BDE08EA3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05563" y="0"/>
          <a:ext cx="1503162" cy="1104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609863</xdr:colOff>
      <xdr:row>0</xdr:row>
      <xdr:rowOff>0</xdr:rowOff>
    </xdr:from>
    <xdr:to>
      <xdr:col>4</xdr:col>
      <xdr:colOff>768095</xdr:colOff>
      <xdr:row>5</xdr:row>
      <xdr:rowOff>167640</xdr:rowOff>
    </xdr:to>
    <xdr:pic>
      <xdr:nvPicPr>
        <xdr:cNvPr id="2" name="Picture 1">
          <a:extLst>
            <a:ext uri="{FF2B5EF4-FFF2-40B4-BE49-F238E27FC236}">
              <a16:creationId xmlns:a16="http://schemas.microsoft.com/office/drawing/2014/main" id="{623FA9AF-B35E-4541-8965-992E1971C4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863" y="0"/>
          <a:ext cx="1539357" cy="10820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G90"/>
  <sheetViews>
    <sheetView topLeftCell="A28" workbookViewId="0">
      <selection activeCell="A44" sqref="A44"/>
    </sheetView>
  </sheetViews>
  <sheetFormatPr defaultRowHeight="14.4" x14ac:dyDescent="0.3"/>
  <cols>
    <col min="1" max="1" width="28.33203125" customWidth="1"/>
    <col min="2" max="2" width="8.88671875" customWidth="1"/>
    <col min="3" max="3" width="18.33203125" customWidth="1"/>
    <col min="4" max="4" width="20.109375" customWidth="1"/>
    <col min="5" max="5" width="16.6640625" customWidth="1"/>
  </cols>
  <sheetData>
    <row r="4" spans="1:5" ht="21" x14ac:dyDescent="0.4">
      <c r="A4" s="58" t="s">
        <v>54</v>
      </c>
      <c r="B4" s="58"/>
      <c r="C4" s="58"/>
      <c r="D4" s="58"/>
      <c r="E4" s="58"/>
    </row>
    <row r="5" spans="1:5" ht="21" x14ac:dyDescent="0.4">
      <c r="A5" s="58" t="s">
        <v>55</v>
      </c>
      <c r="B5" s="58"/>
      <c r="C5" s="58"/>
      <c r="D5" s="58"/>
      <c r="E5" s="58"/>
    </row>
    <row r="7" spans="1:5" x14ac:dyDescent="0.3">
      <c r="A7" s="43" t="s">
        <v>45</v>
      </c>
      <c r="B7" s="43"/>
    </row>
    <row r="8" spans="1:5" x14ac:dyDescent="0.3">
      <c r="A8" s="61" t="s">
        <v>29</v>
      </c>
      <c r="B8" s="61"/>
      <c r="C8" s="40" t="s">
        <v>57</v>
      </c>
    </row>
    <row r="9" spans="1:5" x14ac:dyDescent="0.3">
      <c r="A9" s="61" t="s">
        <v>28</v>
      </c>
      <c r="B9" s="61"/>
      <c r="C9" s="40" t="s">
        <v>31</v>
      </c>
    </row>
    <row r="10" spans="1:5" x14ac:dyDescent="0.3">
      <c r="A10" s="15"/>
      <c r="B10" s="15"/>
      <c r="C10" s="15"/>
    </row>
    <row r="11" spans="1:5" ht="15.75" customHeight="1" x14ac:dyDescent="0.3">
      <c r="A11" s="60" t="s">
        <v>30</v>
      </c>
      <c r="B11" s="60"/>
      <c r="C11" s="14" t="s">
        <v>58</v>
      </c>
    </row>
    <row r="12" spans="1:5" ht="30.75" customHeight="1" x14ac:dyDescent="0.3">
      <c r="A12" s="1" t="s">
        <v>0</v>
      </c>
      <c r="B12" s="50" t="s">
        <v>37</v>
      </c>
      <c r="C12" s="3" t="s">
        <v>38</v>
      </c>
      <c r="D12" s="3" t="s">
        <v>1</v>
      </c>
      <c r="E12" s="4" t="s">
        <v>2</v>
      </c>
    </row>
    <row r="13" spans="1:5" x14ac:dyDescent="0.3">
      <c r="A13" s="5" t="s">
        <v>3</v>
      </c>
      <c r="B13" s="46"/>
      <c r="D13" s="6"/>
      <c r="E13" s="6"/>
    </row>
    <row r="14" spans="1:5" x14ac:dyDescent="0.3">
      <c r="A14" s="44" t="s">
        <v>46</v>
      </c>
      <c r="B14" s="54">
        <v>0.6</v>
      </c>
      <c r="C14">
        <v>240</v>
      </c>
      <c r="D14" s="6">
        <v>70</v>
      </c>
      <c r="E14" s="6">
        <f>C14*D14</f>
        <v>16800</v>
      </c>
    </row>
    <row r="15" spans="1:5" x14ac:dyDescent="0.3">
      <c r="A15" s="44" t="s">
        <v>47</v>
      </c>
      <c r="B15" s="54">
        <v>0.4</v>
      </c>
      <c r="C15">
        <v>160</v>
      </c>
      <c r="D15" s="6">
        <v>40</v>
      </c>
      <c r="E15" s="6">
        <f t="shared" ref="E15:E20" si="0">C15*D15</f>
        <v>6400</v>
      </c>
    </row>
    <row r="16" spans="1:5" x14ac:dyDescent="0.3">
      <c r="A16" s="44" t="s">
        <v>48</v>
      </c>
      <c r="B16" s="54">
        <v>0.1</v>
      </c>
      <c r="C16">
        <v>100</v>
      </c>
      <c r="D16" s="6">
        <v>42</v>
      </c>
      <c r="E16" s="6">
        <f t="shared" si="0"/>
        <v>4200</v>
      </c>
    </row>
    <row r="17" spans="1:5" x14ac:dyDescent="0.3">
      <c r="A17" s="44" t="s">
        <v>49</v>
      </c>
      <c r="B17" s="54">
        <v>0.1</v>
      </c>
      <c r="C17">
        <v>100</v>
      </c>
      <c r="D17" s="6">
        <v>60</v>
      </c>
      <c r="E17" s="6">
        <f t="shared" si="0"/>
        <v>6000</v>
      </c>
    </row>
    <row r="18" spans="1:5" x14ac:dyDescent="0.3">
      <c r="A18" s="44" t="s">
        <v>50</v>
      </c>
      <c r="B18" s="54">
        <v>0.1</v>
      </c>
      <c r="C18">
        <v>100</v>
      </c>
      <c r="D18" s="6">
        <v>24</v>
      </c>
      <c r="E18" s="6">
        <f t="shared" si="0"/>
        <v>2400</v>
      </c>
    </row>
    <row r="19" spans="1:5" x14ac:dyDescent="0.3">
      <c r="A19" s="44" t="s">
        <v>51</v>
      </c>
      <c r="B19" s="54">
        <v>0.1</v>
      </c>
      <c r="C19">
        <v>100</v>
      </c>
      <c r="D19" s="6">
        <v>120</v>
      </c>
      <c r="E19" s="6">
        <f t="shared" si="0"/>
        <v>12000</v>
      </c>
    </row>
    <row r="20" spans="1:5" ht="14.25" customHeight="1" x14ac:dyDescent="0.3">
      <c r="A20" s="45" t="s">
        <v>52</v>
      </c>
      <c r="B20" s="51"/>
      <c r="C20" s="6">
        <v>200</v>
      </c>
      <c r="D20" s="6">
        <v>20</v>
      </c>
      <c r="E20" s="6">
        <f t="shared" si="0"/>
        <v>4000</v>
      </c>
    </row>
    <row r="21" spans="1:5" x14ac:dyDescent="0.3">
      <c r="A21" s="47" t="s">
        <v>5</v>
      </c>
      <c r="B21" s="52"/>
      <c r="C21" s="48">
        <f>SUM(C14:C20)</f>
        <v>1000</v>
      </c>
      <c r="D21" s="48"/>
      <c r="E21" s="48">
        <f>SUM(E14:E20)</f>
        <v>51800</v>
      </c>
    </row>
    <row r="22" spans="1:5" x14ac:dyDescent="0.3">
      <c r="A22" s="46"/>
      <c r="B22" s="46"/>
      <c r="C22" s="6"/>
      <c r="D22" s="6"/>
      <c r="E22" s="6"/>
    </row>
    <row r="23" spans="1:5" x14ac:dyDescent="0.3">
      <c r="A23" s="5" t="s">
        <v>33</v>
      </c>
      <c r="B23" s="5"/>
      <c r="C23" s="7">
        <f>C21</f>
        <v>1000</v>
      </c>
      <c r="D23" s="6">
        <v>0.5</v>
      </c>
      <c r="E23" s="6">
        <f>C23*D23</f>
        <v>500</v>
      </c>
    </row>
    <row r="24" spans="1:5" x14ac:dyDescent="0.3">
      <c r="A24" s="9"/>
      <c r="B24" s="9"/>
      <c r="C24" s="10" t="s">
        <v>4</v>
      </c>
      <c r="D24" s="11" t="s">
        <v>5</v>
      </c>
      <c r="E24" s="12">
        <f>E21+E23</f>
        <v>52300</v>
      </c>
    </row>
    <row r="25" spans="1:5" x14ac:dyDescent="0.3">
      <c r="A25" s="59"/>
      <c r="B25" s="59"/>
      <c r="C25" s="59"/>
      <c r="D25" s="59"/>
      <c r="E25" s="59"/>
    </row>
    <row r="26" spans="1:5" x14ac:dyDescent="0.3">
      <c r="A26" s="13" t="s">
        <v>6</v>
      </c>
      <c r="B26" s="13"/>
      <c r="C26" s="2"/>
      <c r="D26" s="3" t="s">
        <v>1</v>
      </c>
      <c r="E26" s="4" t="s">
        <v>2</v>
      </c>
    </row>
    <row r="27" spans="1:5" x14ac:dyDescent="0.3">
      <c r="A27" s="8"/>
      <c r="B27" s="8"/>
      <c r="C27" s="7"/>
      <c r="D27" s="7"/>
      <c r="E27" s="7"/>
    </row>
    <row r="28" spans="1:5" x14ac:dyDescent="0.3">
      <c r="A28" s="5" t="s">
        <v>7</v>
      </c>
      <c r="B28" s="5"/>
      <c r="C28" s="6">
        <v>3</v>
      </c>
      <c r="D28" s="6">
        <v>400</v>
      </c>
      <c r="E28" s="6">
        <f>C28*D28</f>
        <v>1200</v>
      </c>
    </row>
    <row r="29" spans="1:5" x14ac:dyDescent="0.3">
      <c r="A29" s="5" t="s">
        <v>8</v>
      </c>
      <c r="B29" s="5"/>
      <c r="C29" s="6">
        <f>28*8</f>
        <v>224</v>
      </c>
      <c r="D29" s="6">
        <v>6.5</v>
      </c>
      <c r="E29" s="6">
        <f>C29*D29</f>
        <v>1456</v>
      </c>
    </row>
    <row r="30" spans="1:5" x14ac:dyDescent="0.3">
      <c r="A30" s="5" t="s">
        <v>9</v>
      </c>
      <c r="B30" s="5"/>
      <c r="C30" s="7"/>
      <c r="D30" s="7"/>
      <c r="E30" s="6">
        <v>500</v>
      </c>
    </row>
    <row r="31" spans="1:5" x14ac:dyDescent="0.3">
      <c r="A31" s="5" t="s">
        <v>10</v>
      </c>
      <c r="B31" s="5"/>
      <c r="C31" s="17">
        <f>B57/5</f>
        <v>802050</v>
      </c>
      <c r="D31" s="7"/>
      <c r="E31" s="6">
        <f>C31/300</f>
        <v>2673.5</v>
      </c>
    </row>
    <row r="32" spans="1:5" x14ac:dyDescent="0.3">
      <c r="A32" s="5" t="s">
        <v>23</v>
      </c>
      <c r="B32" s="5"/>
      <c r="C32" s="17">
        <f>C31*10%</f>
        <v>80205</v>
      </c>
      <c r="D32" s="7"/>
      <c r="E32" s="6">
        <f>C32/300</f>
        <v>267.35000000000002</v>
      </c>
    </row>
    <row r="33" spans="1:5" x14ac:dyDescent="0.3">
      <c r="A33" s="5" t="s">
        <v>34</v>
      </c>
      <c r="B33" s="5"/>
      <c r="C33" s="17">
        <f>C23*1%</f>
        <v>10</v>
      </c>
      <c r="D33" s="7">
        <f>E21*1%</f>
        <v>518</v>
      </c>
      <c r="E33" s="6">
        <f>C33*D33</f>
        <v>5180</v>
      </c>
    </row>
    <row r="34" spans="1:5" x14ac:dyDescent="0.3">
      <c r="A34" s="9"/>
      <c r="B34" s="9"/>
      <c r="C34" s="10" t="s">
        <v>11</v>
      </c>
      <c r="D34" s="11" t="s">
        <v>5</v>
      </c>
      <c r="E34" s="12">
        <f>SUM(E28:E33)</f>
        <v>11276.85</v>
      </c>
    </row>
    <row r="35" spans="1:5" x14ac:dyDescent="0.3">
      <c r="A35" s="7"/>
      <c r="B35" s="7"/>
      <c r="C35" s="7"/>
      <c r="D35" s="7"/>
      <c r="E35" s="7"/>
    </row>
    <row r="36" spans="1:5" x14ac:dyDescent="0.3">
      <c r="A36" s="13" t="s">
        <v>12</v>
      </c>
      <c r="B36" s="13"/>
      <c r="C36" s="3" t="s">
        <v>38</v>
      </c>
      <c r="D36" s="3" t="s">
        <v>1</v>
      </c>
      <c r="E36" s="4" t="s">
        <v>2</v>
      </c>
    </row>
    <row r="37" spans="1:5" x14ac:dyDescent="0.3">
      <c r="A37" s="5" t="s">
        <v>53</v>
      </c>
      <c r="B37" s="5"/>
      <c r="C37" s="6">
        <f>1000</f>
        <v>1000</v>
      </c>
      <c r="D37" s="6">
        <v>1</v>
      </c>
      <c r="E37" s="6">
        <f>C37*D37</f>
        <v>1000</v>
      </c>
    </row>
    <row r="38" spans="1:5" x14ac:dyDescent="0.3">
      <c r="A38" s="5" t="s">
        <v>13</v>
      </c>
      <c r="B38" s="5"/>
      <c r="C38" s="6">
        <v>1000</v>
      </c>
      <c r="D38" s="6">
        <v>1</v>
      </c>
      <c r="E38" s="6">
        <f>C38*D38</f>
        <v>1000</v>
      </c>
    </row>
    <row r="39" spans="1:5" x14ac:dyDescent="0.3">
      <c r="A39" s="5" t="s">
        <v>39</v>
      </c>
      <c r="B39" s="5"/>
      <c r="C39" s="6">
        <v>1000</v>
      </c>
      <c r="D39" s="6">
        <v>1</v>
      </c>
      <c r="E39" s="6">
        <f>C39*D39</f>
        <v>1000</v>
      </c>
    </row>
    <row r="40" spans="1:5" x14ac:dyDescent="0.3">
      <c r="A40" s="9"/>
      <c r="B40" s="9"/>
      <c r="C40" s="10"/>
      <c r="D40" s="11" t="s">
        <v>5</v>
      </c>
      <c r="E40" s="12">
        <f>SUM(E37:E39)</f>
        <v>3000</v>
      </c>
    </row>
    <row r="41" spans="1:5" x14ac:dyDescent="0.3">
      <c r="A41" s="7"/>
      <c r="B41" s="7"/>
      <c r="C41" s="7"/>
      <c r="D41" s="7"/>
      <c r="E41" s="7"/>
    </row>
    <row r="42" spans="1:5" x14ac:dyDescent="0.3">
      <c r="A42" s="7"/>
      <c r="B42" s="7"/>
      <c r="C42" s="11" t="s">
        <v>14</v>
      </c>
      <c r="D42" s="11" t="s">
        <v>15</v>
      </c>
      <c r="E42" s="12">
        <f>E24+E34+E40</f>
        <v>66576.850000000006</v>
      </c>
    </row>
    <row r="43" spans="1:5" x14ac:dyDescent="0.3">
      <c r="A43" s="7"/>
      <c r="B43" s="7"/>
      <c r="C43" s="46"/>
      <c r="D43" s="46"/>
      <c r="E43" s="56"/>
    </row>
    <row r="44" spans="1:5" ht="28.8" x14ac:dyDescent="0.3">
      <c r="A44" s="55" t="s">
        <v>59</v>
      </c>
      <c r="B44" s="16"/>
      <c r="C44" s="7"/>
      <c r="D44" s="7"/>
      <c r="E44" s="7"/>
    </row>
    <row r="45" spans="1:5" x14ac:dyDescent="0.3">
      <c r="A45" s="13" t="s">
        <v>16</v>
      </c>
      <c r="B45" s="13"/>
      <c r="C45" s="3" t="s">
        <v>38</v>
      </c>
      <c r="D45" s="3" t="s">
        <v>1</v>
      </c>
      <c r="E45" s="4" t="s">
        <v>2</v>
      </c>
    </row>
    <row r="46" spans="1:5" x14ac:dyDescent="0.3">
      <c r="A46" s="5" t="s">
        <v>35</v>
      </c>
      <c r="B46" s="5"/>
      <c r="C46" s="6">
        <v>1000</v>
      </c>
      <c r="D46" s="6">
        <v>70</v>
      </c>
      <c r="E46" s="6">
        <f>C46*D46</f>
        <v>70000</v>
      </c>
    </row>
    <row r="47" spans="1:5" x14ac:dyDescent="0.3">
      <c r="A47" s="7"/>
      <c r="B47" s="7"/>
      <c r="C47" s="7"/>
      <c r="D47" s="11" t="s">
        <v>14</v>
      </c>
      <c r="E47" s="12">
        <f>SUM(E46:E46)</f>
        <v>70000</v>
      </c>
    </row>
    <row r="49" spans="1:5" ht="30.75" customHeight="1" x14ac:dyDescent="0.3">
      <c r="D49" s="38" t="s">
        <v>21</v>
      </c>
      <c r="E49" s="39">
        <f>E47-E42</f>
        <v>3423.1499999999942</v>
      </c>
    </row>
    <row r="50" spans="1:5" ht="16.5" customHeight="1" x14ac:dyDescent="0.3">
      <c r="D50" s="37" t="s">
        <v>25</v>
      </c>
      <c r="E50" s="36">
        <f>E49/400</f>
        <v>8.557874999999985</v>
      </c>
    </row>
    <row r="51" spans="1:5" ht="38.25" customHeight="1" x14ac:dyDescent="0.3">
      <c r="D51" s="37" t="s">
        <v>56</v>
      </c>
      <c r="E51" s="49">
        <f>E49/1000</f>
        <v>3.4231499999999944</v>
      </c>
    </row>
    <row r="52" spans="1:5" x14ac:dyDescent="0.3">
      <c r="A52" s="25" t="s">
        <v>17</v>
      </c>
      <c r="B52" s="25" t="s">
        <v>2</v>
      </c>
      <c r="C52" s="53" t="s">
        <v>2</v>
      </c>
    </row>
    <row r="53" spans="1:5" x14ac:dyDescent="0.3">
      <c r="A53" s="29" t="s">
        <v>18</v>
      </c>
      <c r="B53" s="29">
        <f>250000</f>
        <v>250000</v>
      </c>
      <c r="C53" s="30"/>
    </row>
    <row r="54" spans="1:5" x14ac:dyDescent="0.3">
      <c r="A54" s="31" t="s">
        <v>19</v>
      </c>
      <c r="B54" s="31">
        <f>4100000+18%*4100000</f>
        <v>4838000</v>
      </c>
      <c r="C54" s="32"/>
    </row>
    <row r="55" spans="1:5" x14ac:dyDescent="0.3">
      <c r="A55" s="33" t="s">
        <v>20</v>
      </c>
      <c r="B55" s="33">
        <f>B63</f>
        <v>259000</v>
      </c>
      <c r="C55" s="34"/>
    </row>
    <row r="56" spans="1:5" ht="28.8" x14ac:dyDescent="0.3">
      <c r="A56" s="19" t="s">
        <v>5</v>
      </c>
      <c r="B56" s="19">
        <f>SUM(B53:B55)</f>
        <v>5347000</v>
      </c>
      <c r="C56" s="20" t="s">
        <v>24</v>
      </c>
    </row>
    <row r="57" spans="1:5" ht="31.5" customHeight="1" x14ac:dyDescent="0.3">
      <c r="A57" s="26" t="s">
        <v>42</v>
      </c>
      <c r="B57" s="26">
        <f>B56*75%</f>
        <v>4010250</v>
      </c>
      <c r="C57" s="26">
        <f>B57/5</f>
        <v>802050</v>
      </c>
    </row>
    <row r="58" spans="1:5" x14ac:dyDescent="0.3">
      <c r="A58" s="27" t="s">
        <v>43</v>
      </c>
      <c r="B58" s="27">
        <f>B56*25%</f>
        <v>1336750</v>
      </c>
      <c r="C58" s="28"/>
    </row>
    <row r="60" spans="1:5" x14ac:dyDescent="0.3">
      <c r="A60" s="21" t="s">
        <v>44</v>
      </c>
      <c r="B60" s="21" t="s">
        <v>2</v>
      </c>
    </row>
    <row r="61" spans="1:5" x14ac:dyDescent="0.3">
      <c r="A61" s="23" t="s">
        <v>32</v>
      </c>
      <c r="B61" s="23">
        <f>E21</f>
        <v>51800</v>
      </c>
    </row>
    <row r="62" spans="1:5" ht="17.25" customHeight="1" x14ac:dyDescent="0.3">
      <c r="A62" s="24" t="s">
        <v>22</v>
      </c>
      <c r="B62" s="24">
        <v>5</v>
      </c>
    </row>
    <row r="63" spans="1:5" ht="28.8" x14ac:dyDescent="0.3">
      <c r="A63" s="22" t="s">
        <v>36</v>
      </c>
      <c r="B63" s="22">
        <f>B61*B62</f>
        <v>259000</v>
      </c>
    </row>
    <row r="65" spans="1:7" ht="84" customHeight="1" x14ac:dyDescent="0.3">
      <c r="A65" s="41" t="s">
        <v>26</v>
      </c>
      <c r="B65" s="57" t="s">
        <v>40</v>
      </c>
      <c r="C65" s="57"/>
      <c r="D65" s="57"/>
      <c r="E65" s="57"/>
    </row>
    <row r="66" spans="1:7" x14ac:dyDescent="0.3">
      <c r="A66" s="18"/>
      <c r="B66" s="35"/>
      <c r="C66" s="35"/>
      <c r="D66" s="35"/>
      <c r="E66" s="35"/>
      <c r="F66" s="35"/>
    </row>
    <row r="67" spans="1:7" ht="72" customHeight="1" x14ac:dyDescent="0.3">
      <c r="A67" s="42" t="s">
        <v>27</v>
      </c>
      <c r="B67" s="57" t="s">
        <v>41</v>
      </c>
      <c r="C67" s="57"/>
      <c r="D67" s="57"/>
      <c r="E67" s="57"/>
      <c r="F67" s="35"/>
    </row>
    <row r="68" spans="1:7" ht="15" customHeight="1" x14ac:dyDescent="0.3">
      <c r="B68" s="35"/>
      <c r="C68" s="35"/>
      <c r="D68" s="35"/>
      <c r="E68" s="35"/>
      <c r="F68" s="35"/>
    </row>
    <row r="69" spans="1:7" x14ac:dyDescent="0.3">
      <c r="B69" s="35"/>
      <c r="C69" s="35"/>
      <c r="D69" s="35"/>
      <c r="E69" s="35"/>
      <c r="F69" s="35"/>
    </row>
    <row r="70" spans="1:7" x14ac:dyDescent="0.3">
      <c r="C70" s="35"/>
      <c r="D70" s="35"/>
      <c r="E70" s="35"/>
      <c r="F70" s="35"/>
      <c r="G70" s="35"/>
    </row>
    <row r="71" spans="1:7" x14ac:dyDescent="0.3">
      <c r="F71" s="35"/>
      <c r="G71" s="35"/>
    </row>
    <row r="89" spans="1:1" x14ac:dyDescent="0.3">
      <c r="A89">
        <f>1000/50</f>
        <v>20</v>
      </c>
    </row>
    <row r="90" spans="1:1" x14ac:dyDescent="0.3">
      <c r="A90">
        <f>24*20</f>
        <v>480</v>
      </c>
    </row>
  </sheetData>
  <mergeCells count="8">
    <mergeCell ref="B67:E67"/>
    <mergeCell ref="A4:E4"/>
    <mergeCell ref="A5:E5"/>
    <mergeCell ref="A25:E25"/>
    <mergeCell ref="A11:B11"/>
    <mergeCell ref="A8:B8"/>
    <mergeCell ref="A9:B9"/>
    <mergeCell ref="B65:E65"/>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G90"/>
  <sheetViews>
    <sheetView tabSelected="1" topLeftCell="A4" zoomScale="117" zoomScaleNormal="117" workbookViewId="0">
      <selection activeCell="E51" sqref="E51"/>
    </sheetView>
  </sheetViews>
  <sheetFormatPr defaultRowHeight="14.4" x14ac:dyDescent="0.3"/>
  <cols>
    <col min="1" max="1" width="28.33203125" customWidth="1"/>
    <col min="3" max="3" width="18.33203125" customWidth="1"/>
    <col min="4" max="4" width="20.109375" customWidth="1"/>
    <col min="5" max="5" width="16.6640625" customWidth="1"/>
  </cols>
  <sheetData>
    <row r="4" spans="1:5" ht="21" x14ac:dyDescent="0.4">
      <c r="A4" s="58" t="s">
        <v>54</v>
      </c>
      <c r="B4" s="58"/>
      <c r="C4" s="58"/>
      <c r="D4" s="58"/>
      <c r="E4" s="58"/>
    </row>
    <row r="5" spans="1:5" ht="21" x14ac:dyDescent="0.4">
      <c r="A5" s="58" t="s">
        <v>55</v>
      </c>
      <c r="B5" s="58"/>
      <c r="C5" s="58"/>
      <c r="D5" s="58"/>
      <c r="E5" s="58"/>
    </row>
    <row r="7" spans="1:5" x14ac:dyDescent="0.3">
      <c r="A7" s="43" t="s">
        <v>45</v>
      </c>
      <c r="B7" s="43"/>
    </row>
    <row r="8" spans="1:5" x14ac:dyDescent="0.3">
      <c r="A8" s="61" t="s">
        <v>29</v>
      </c>
      <c r="B8" s="61"/>
      <c r="C8" s="40" t="s">
        <v>60</v>
      </c>
    </row>
    <row r="9" spans="1:5" x14ac:dyDescent="0.3">
      <c r="A9" s="61" t="s">
        <v>28</v>
      </c>
      <c r="B9" s="61"/>
      <c r="C9" s="40" t="s">
        <v>31</v>
      </c>
    </row>
    <row r="10" spans="1:5" x14ac:dyDescent="0.3">
      <c r="A10" s="15"/>
      <c r="B10" s="15"/>
      <c r="C10" s="15"/>
    </row>
    <row r="11" spans="1:5" ht="15.75" customHeight="1" x14ac:dyDescent="0.3">
      <c r="A11" s="60" t="s">
        <v>30</v>
      </c>
      <c r="B11" s="60"/>
      <c r="C11" s="14">
        <v>250</v>
      </c>
    </row>
    <row r="12" spans="1:5" ht="30.75" customHeight="1" x14ac:dyDescent="0.3">
      <c r="A12" s="1" t="s">
        <v>0</v>
      </c>
      <c r="B12" s="50" t="s">
        <v>37</v>
      </c>
      <c r="C12" s="3" t="s">
        <v>38</v>
      </c>
      <c r="D12" s="3" t="s">
        <v>1</v>
      </c>
      <c r="E12" s="4" t="s">
        <v>2</v>
      </c>
    </row>
    <row r="13" spans="1:5" x14ac:dyDescent="0.3">
      <c r="A13" s="5" t="s">
        <v>3</v>
      </c>
      <c r="B13" s="46"/>
      <c r="D13" s="6"/>
      <c r="E13" s="6"/>
    </row>
    <row r="14" spans="1:5" x14ac:dyDescent="0.3">
      <c r="A14" s="44" t="s">
        <v>46</v>
      </c>
      <c r="B14" s="54">
        <v>0.6</v>
      </c>
      <c r="C14">
        <f>C11*B14</f>
        <v>150</v>
      </c>
      <c r="D14" s="6">
        <v>95</v>
      </c>
      <c r="E14" s="6">
        <f>C14*D14</f>
        <v>14250</v>
      </c>
    </row>
    <row r="15" spans="1:5" x14ac:dyDescent="0.3">
      <c r="A15" s="44" t="s">
        <v>47</v>
      </c>
      <c r="B15" s="54">
        <v>0.4</v>
      </c>
      <c r="C15">
        <f>C11*B15</f>
        <v>100</v>
      </c>
      <c r="D15" s="6">
        <v>70</v>
      </c>
      <c r="E15" s="6">
        <f t="shared" ref="E15:E20" si="0">C15*D15</f>
        <v>7000</v>
      </c>
    </row>
    <row r="16" spans="1:5" x14ac:dyDescent="0.3">
      <c r="A16" s="44" t="s">
        <v>48</v>
      </c>
      <c r="B16" s="54">
        <v>0.1</v>
      </c>
      <c r="C16">
        <f>C11*B16</f>
        <v>25</v>
      </c>
      <c r="D16" s="6">
        <v>60</v>
      </c>
      <c r="E16" s="6">
        <f t="shared" si="0"/>
        <v>1500</v>
      </c>
    </row>
    <row r="17" spans="1:5" x14ac:dyDescent="0.3">
      <c r="A17" s="44" t="s">
        <v>49</v>
      </c>
      <c r="B17" s="54">
        <v>0.1</v>
      </c>
      <c r="C17">
        <f>B17*C11</f>
        <v>25</v>
      </c>
      <c r="D17" s="6">
        <v>80</v>
      </c>
      <c r="E17" s="6">
        <f t="shared" si="0"/>
        <v>2000</v>
      </c>
    </row>
    <row r="18" spans="1:5" x14ac:dyDescent="0.3">
      <c r="A18" s="44" t="s">
        <v>50</v>
      </c>
      <c r="B18" s="54">
        <v>0.1</v>
      </c>
      <c r="C18">
        <f>B18*C11</f>
        <v>25</v>
      </c>
      <c r="D18" s="6">
        <v>40</v>
      </c>
      <c r="E18" s="6">
        <f t="shared" si="0"/>
        <v>1000</v>
      </c>
    </row>
    <row r="19" spans="1:5" x14ac:dyDescent="0.3">
      <c r="A19" s="44" t="s">
        <v>51</v>
      </c>
      <c r="B19" s="54">
        <v>0.1</v>
      </c>
      <c r="C19">
        <f>B19*C11</f>
        <v>25</v>
      </c>
      <c r="D19" s="6">
        <v>130</v>
      </c>
      <c r="E19" s="6">
        <f t="shared" si="0"/>
        <v>3250</v>
      </c>
    </row>
    <row r="20" spans="1:5" ht="14.25" customHeight="1" x14ac:dyDescent="0.3">
      <c r="A20" s="45" t="s">
        <v>52</v>
      </c>
      <c r="B20" s="51"/>
      <c r="C20" s="6">
        <v>100</v>
      </c>
      <c r="D20" s="6">
        <v>25</v>
      </c>
      <c r="E20" s="6">
        <f t="shared" si="0"/>
        <v>2500</v>
      </c>
    </row>
    <row r="21" spans="1:5" x14ac:dyDescent="0.3">
      <c r="A21" s="47" t="s">
        <v>5</v>
      </c>
      <c r="B21" s="52"/>
      <c r="C21" s="48">
        <f>SUM(C14:C20)</f>
        <v>450</v>
      </c>
      <c r="D21" s="48"/>
      <c r="E21" s="48">
        <f>SUM(E14:E20)</f>
        <v>31500</v>
      </c>
    </row>
    <row r="22" spans="1:5" x14ac:dyDescent="0.3">
      <c r="A22" s="46"/>
      <c r="B22" s="46"/>
      <c r="C22" s="6"/>
      <c r="D22" s="6"/>
      <c r="E22" s="6"/>
    </row>
    <row r="23" spans="1:5" x14ac:dyDescent="0.3">
      <c r="A23" s="5" t="s">
        <v>33</v>
      </c>
      <c r="B23" s="5"/>
      <c r="C23" s="7">
        <f>C21</f>
        <v>450</v>
      </c>
      <c r="D23" s="6">
        <v>1</v>
      </c>
      <c r="E23" s="6">
        <f>C23*D23</f>
        <v>450</v>
      </c>
    </row>
    <row r="24" spans="1:5" x14ac:dyDescent="0.3">
      <c r="A24" s="9"/>
      <c r="B24" s="9"/>
      <c r="C24" s="10" t="s">
        <v>4</v>
      </c>
      <c r="D24" s="11" t="s">
        <v>5</v>
      </c>
      <c r="E24" s="12">
        <f>E21+E23</f>
        <v>31950</v>
      </c>
    </row>
    <row r="25" spans="1:5" x14ac:dyDescent="0.3">
      <c r="A25" s="59"/>
      <c r="B25" s="59"/>
      <c r="C25" s="59"/>
      <c r="D25" s="59"/>
      <c r="E25" s="59"/>
    </row>
    <row r="26" spans="1:5" x14ac:dyDescent="0.3">
      <c r="A26" s="13" t="s">
        <v>6</v>
      </c>
      <c r="B26" s="13"/>
      <c r="C26" s="2"/>
      <c r="D26" s="3" t="s">
        <v>1</v>
      </c>
      <c r="E26" s="4" t="s">
        <v>2</v>
      </c>
    </row>
    <row r="27" spans="1:5" x14ac:dyDescent="0.3">
      <c r="A27" s="8"/>
      <c r="B27" s="8"/>
      <c r="C27" s="7"/>
      <c r="D27" s="7"/>
      <c r="E27" s="7"/>
    </row>
    <row r="28" spans="1:5" x14ac:dyDescent="0.3">
      <c r="A28" s="5" t="s">
        <v>7</v>
      </c>
      <c r="B28" s="5"/>
      <c r="C28" s="6">
        <v>3</v>
      </c>
      <c r="D28" s="6">
        <v>400</v>
      </c>
      <c r="E28" s="6">
        <f>C28*D28</f>
        <v>1200</v>
      </c>
    </row>
    <row r="29" spans="1:5" x14ac:dyDescent="0.3">
      <c r="A29" s="5" t="s">
        <v>8</v>
      </c>
      <c r="B29" s="5"/>
      <c r="C29" s="6">
        <f>28*8</f>
        <v>224</v>
      </c>
      <c r="D29" s="6">
        <v>6.5</v>
      </c>
      <c r="E29" s="6">
        <f>C29*D29</f>
        <v>1456</v>
      </c>
    </row>
    <row r="30" spans="1:5" x14ac:dyDescent="0.3">
      <c r="A30" s="5" t="s">
        <v>9</v>
      </c>
      <c r="B30" s="5"/>
      <c r="C30" s="7"/>
      <c r="D30" s="7"/>
      <c r="E30" s="6">
        <v>500</v>
      </c>
    </row>
    <row r="31" spans="1:5" x14ac:dyDescent="0.3">
      <c r="A31" s="5" t="s">
        <v>10</v>
      </c>
      <c r="B31" s="5"/>
      <c r="C31" s="17">
        <f>B57/5</f>
        <v>786825</v>
      </c>
      <c r="D31" s="7"/>
      <c r="E31" s="6">
        <f>C31/300</f>
        <v>2622.75</v>
      </c>
    </row>
    <row r="32" spans="1:5" x14ac:dyDescent="0.3">
      <c r="A32" s="5" t="s">
        <v>23</v>
      </c>
      <c r="B32" s="5"/>
      <c r="C32" s="17">
        <f>C31*10%</f>
        <v>78682.5</v>
      </c>
      <c r="D32" s="7"/>
      <c r="E32" s="6">
        <f>C32/300</f>
        <v>262.27499999999998</v>
      </c>
    </row>
    <row r="33" spans="1:5" x14ac:dyDescent="0.3">
      <c r="A33" s="5" t="s">
        <v>34</v>
      </c>
      <c r="B33" s="5"/>
      <c r="C33" s="17">
        <f>C23*1%</f>
        <v>4.5</v>
      </c>
      <c r="D33" s="7">
        <f>E21*1%</f>
        <v>315</v>
      </c>
      <c r="E33" s="6">
        <f>C33*D33</f>
        <v>1417.5</v>
      </c>
    </row>
    <row r="34" spans="1:5" x14ac:dyDescent="0.3">
      <c r="A34" s="9"/>
      <c r="B34" s="9"/>
      <c r="C34" s="10" t="s">
        <v>11</v>
      </c>
      <c r="D34" s="11" t="s">
        <v>5</v>
      </c>
      <c r="E34" s="12">
        <f>SUM(E28:E33)</f>
        <v>7458.5249999999996</v>
      </c>
    </row>
    <row r="35" spans="1:5" x14ac:dyDescent="0.3">
      <c r="A35" s="7"/>
      <c r="B35" s="7"/>
      <c r="C35" s="7"/>
      <c r="D35" s="7"/>
      <c r="E35" s="7"/>
    </row>
    <row r="36" spans="1:5" x14ac:dyDescent="0.3">
      <c r="A36" s="13" t="s">
        <v>12</v>
      </c>
      <c r="B36" s="13"/>
      <c r="C36" s="3" t="s">
        <v>38</v>
      </c>
      <c r="D36" s="3" t="s">
        <v>1</v>
      </c>
      <c r="E36" s="4" t="s">
        <v>2</v>
      </c>
    </row>
    <row r="37" spans="1:5" x14ac:dyDescent="0.3">
      <c r="A37" s="5" t="s">
        <v>53</v>
      </c>
      <c r="B37" s="5"/>
      <c r="C37" s="6">
        <f>1000</f>
        <v>1000</v>
      </c>
      <c r="D37" s="6">
        <v>1</v>
      </c>
      <c r="E37" s="6">
        <f>C37*D37</f>
        <v>1000</v>
      </c>
    </row>
    <row r="38" spans="1:5" x14ac:dyDescent="0.3">
      <c r="A38" s="5" t="s">
        <v>13</v>
      </c>
      <c r="B38" s="5"/>
      <c r="C38" s="6">
        <v>1000</v>
      </c>
      <c r="D38" s="6">
        <v>1</v>
      </c>
      <c r="E38" s="6">
        <f>C38*D38</f>
        <v>1000</v>
      </c>
    </row>
    <row r="39" spans="1:5" x14ac:dyDescent="0.3">
      <c r="A39" s="5" t="s">
        <v>39</v>
      </c>
      <c r="B39" s="5"/>
      <c r="C39" s="6">
        <v>1000</v>
      </c>
      <c r="D39" s="6">
        <v>1</v>
      </c>
      <c r="E39" s="6">
        <f>C39*D39</f>
        <v>1000</v>
      </c>
    </row>
    <row r="40" spans="1:5" x14ac:dyDescent="0.3">
      <c r="A40" s="9"/>
      <c r="B40" s="9"/>
      <c r="C40" s="10"/>
      <c r="D40" s="11" t="s">
        <v>5</v>
      </c>
      <c r="E40" s="12">
        <f>SUM(E37:E39)</f>
        <v>3000</v>
      </c>
    </row>
    <row r="41" spans="1:5" x14ac:dyDescent="0.3">
      <c r="A41" s="7"/>
      <c r="B41" s="7"/>
      <c r="C41" s="7"/>
      <c r="D41" s="7"/>
      <c r="E41" s="7"/>
    </row>
    <row r="42" spans="1:5" x14ac:dyDescent="0.3">
      <c r="A42" s="7"/>
      <c r="B42" s="7"/>
      <c r="C42" s="11" t="s">
        <v>14</v>
      </c>
      <c r="D42" s="11" t="s">
        <v>15</v>
      </c>
      <c r="E42" s="12">
        <f>E24+E34+E40</f>
        <v>42408.525000000001</v>
      </c>
    </row>
    <row r="43" spans="1:5" x14ac:dyDescent="0.3">
      <c r="A43" s="7"/>
      <c r="B43" s="7"/>
      <c r="C43" s="46"/>
      <c r="D43" s="46"/>
      <c r="E43" s="56"/>
    </row>
    <row r="44" spans="1:5" ht="28.8" x14ac:dyDescent="0.3">
      <c r="A44" s="55" t="s">
        <v>61</v>
      </c>
      <c r="B44" s="16"/>
      <c r="C44" s="7"/>
      <c r="D44" s="7"/>
      <c r="E44" s="7"/>
    </row>
    <row r="45" spans="1:5" x14ac:dyDescent="0.3">
      <c r="A45" s="13" t="s">
        <v>16</v>
      </c>
      <c r="B45" s="13"/>
      <c r="C45" s="3" t="s">
        <v>62</v>
      </c>
      <c r="D45" s="3" t="s">
        <v>1</v>
      </c>
      <c r="E45" s="4" t="s">
        <v>2</v>
      </c>
    </row>
    <row r="46" spans="1:5" x14ac:dyDescent="0.3">
      <c r="A46" s="5" t="s">
        <v>35</v>
      </c>
      <c r="B46" s="5"/>
      <c r="C46" s="6">
        <v>1000</v>
      </c>
      <c r="D46" s="6">
        <v>45</v>
      </c>
      <c r="E46" s="6">
        <f>C46*D46</f>
        <v>45000</v>
      </c>
    </row>
    <row r="47" spans="1:5" x14ac:dyDescent="0.3">
      <c r="A47" s="7"/>
      <c r="B47" s="7"/>
      <c r="C47" s="7"/>
      <c r="D47" s="11" t="s">
        <v>14</v>
      </c>
      <c r="E47" s="12">
        <f>SUM(E46:E46)</f>
        <v>45000</v>
      </c>
    </row>
    <row r="49" spans="1:5" ht="30.75" customHeight="1" x14ac:dyDescent="0.3">
      <c r="D49" s="38" t="s">
        <v>21</v>
      </c>
      <c r="E49" s="39">
        <f>E47-E42</f>
        <v>2591.4749999999985</v>
      </c>
    </row>
    <row r="50" spans="1:5" ht="16.5" customHeight="1" x14ac:dyDescent="0.3">
      <c r="D50" s="37" t="s">
        <v>25</v>
      </c>
      <c r="E50" s="36">
        <f>E49/250</f>
        <v>10.365899999999995</v>
      </c>
    </row>
    <row r="51" spans="1:5" ht="38.25" customHeight="1" x14ac:dyDescent="0.3">
      <c r="D51" s="37" t="s">
        <v>63</v>
      </c>
      <c r="E51" s="49">
        <f>E49/1000</f>
        <v>2.5914749999999986</v>
      </c>
    </row>
    <row r="52" spans="1:5" x14ac:dyDescent="0.3">
      <c r="A52" s="25" t="s">
        <v>17</v>
      </c>
      <c r="B52" s="25" t="s">
        <v>2</v>
      </c>
      <c r="C52" s="53" t="s">
        <v>2</v>
      </c>
    </row>
    <row r="53" spans="1:5" x14ac:dyDescent="0.3">
      <c r="A53" s="29" t="s">
        <v>18</v>
      </c>
      <c r="B53" s="29">
        <f>250000</f>
        <v>250000</v>
      </c>
      <c r="C53" s="30"/>
    </row>
    <row r="54" spans="1:5" x14ac:dyDescent="0.3">
      <c r="A54" s="31" t="s">
        <v>19</v>
      </c>
      <c r="B54" s="31">
        <f>4100000+18%*4100000</f>
        <v>4838000</v>
      </c>
      <c r="C54" s="32"/>
    </row>
    <row r="55" spans="1:5" x14ac:dyDescent="0.3">
      <c r="A55" s="33" t="s">
        <v>20</v>
      </c>
      <c r="B55" s="33">
        <f>B63</f>
        <v>157500</v>
      </c>
      <c r="C55" s="34"/>
    </row>
    <row r="56" spans="1:5" ht="28.8" x14ac:dyDescent="0.3">
      <c r="A56" s="19" t="s">
        <v>5</v>
      </c>
      <c r="B56" s="19">
        <f>SUM(B53:B55)</f>
        <v>5245500</v>
      </c>
      <c r="C56" s="20" t="s">
        <v>24</v>
      </c>
    </row>
    <row r="57" spans="1:5" ht="31.5" customHeight="1" x14ac:dyDescent="0.3">
      <c r="A57" s="26" t="s">
        <v>42</v>
      </c>
      <c r="B57" s="26">
        <f>B56*75%</f>
        <v>3934125</v>
      </c>
      <c r="C57" s="26">
        <f>B57/5</f>
        <v>786825</v>
      </c>
    </row>
    <row r="58" spans="1:5" x14ac:dyDescent="0.3">
      <c r="A58" s="27" t="s">
        <v>43</v>
      </c>
      <c r="B58" s="27">
        <f>B56*25%</f>
        <v>1311375</v>
      </c>
      <c r="C58" s="28"/>
    </row>
    <row r="60" spans="1:5" x14ac:dyDescent="0.3">
      <c r="A60" s="21" t="s">
        <v>44</v>
      </c>
      <c r="B60" s="21" t="s">
        <v>2</v>
      </c>
    </row>
    <row r="61" spans="1:5" x14ac:dyDescent="0.3">
      <c r="A61" s="23" t="s">
        <v>32</v>
      </c>
      <c r="B61" s="23">
        <f>E21</f>
        <v>31500</v>
      </c>
    </row>
    <row r="62" spans="1:5" ht="17.25" customHeight="1" x14ac:dyDescent="0.3">
      <c r="A62" s="24" t="s">
        <v>22</v>
      </c>
      <c r="B62" s="24">
        <v>5</v>
      </c>
    </row>
    <row r="63" spans="1:5" ht="28.8" x14ac:dyDescent="0.3">
      <c r="A63" s="22" t="s">
        <v>36</v>
      </c>
      <c r="B63" s="22">
        <f>B61*B62</f>
        <v>157500</v>
      </c>
    </row>
    <row r="65" spans="1:7" ht="84" customHeight="1" x14ac:dyDescent="0.3">
      <c r="A65" s="41" t="s">
        <v>26</v>
      </c>
      <c r="B65" s="57" t="s">
        <v>40</v>
      </c>
      <c r="C65" s="57"/>
      <c r="D65" s="57"/>
      <c r="E65" s="57"/>
    </row>
    <row r="66" spans="1:7" x14ac:dyDescent="0.3">
      <c r="A66" s="18"/>
      <c r="B66" s="35"/>
      <c r="C66" s="35"/>
      <c r="D66" s="35"/>
      <c r="E66" s="35"/>
      <c r="F66" s="35"/>
    </row>
    <row r="67" spans="1:7" ht="72" customHeight="1" x14ac:dyDescent="0.3">
      <c r="A67" s="42" t="s">
        <v>27</v>
      </c>
      <c r="B67" s="57" t="s">
        <v>41</v>
      </c>
      <c r="C67" s="57"/>
      <c r="D67" s="57"/>
      <c r="E67" s="57"/>
      <c r="F67" s="35"/>
    </row>
    <row r="68" spans="1:7" ht="15" customHeight="1" x14ac:dyDescent="0.3">
      <c r="B68" s="35"/>
      <c r="C68" s="35"/>
      <c r="D68" s="35"/>
      <c r="E68" s="35"/>
      <c r="F68" s="35"/>
    </row>
    <row r="69" spans="1:7" x14ac:dyDescent="0.3">
      <c r="B69" s="35"/>
      <c r="C69" s="35"/>
      <c r="D69" s="35"/>
      <c r="E69" s="35"/>
      <c r="F69" s="35"/>
    </row>
    <row r="70" spans="1:7" x14ac:dyDescent="0.3">
      <c r="C70" s="35"/>
      <c r="D70" s="35"/>
      <c r="E70" s="35"/>
      <c r="F70" s="35"/>
      <c r="G70" s="35"/>
    </row>
    <row r="71" spans="1:7" x14ac:dyDescent="0.3">
      <c r="F71" s="35"/>
      <c r="G71" s="35"/>
    </row>
    <row r="89" spans="1:1" x14ac:dyDescent="0.3">
      <c r="A89">
        <f>1000/50</f>
        <v>20</v>
      </c>
    </row>
    <row r="90" spans="1:1" x14ac:dyDescent="0.3">
      <c r="A90">
        <f>24*20</f>
        <v>480</v>
      </c>
    </row>
  </sheetData>
  <mergeCells count="8">
    <mergeCell ref="B65:E65"/>
    <mergeCell ref="B67:E67"/>
    <mergeCell ref="A4:E4"/>
    <mergeCell ref="A5:E5"/>
    <mergeCell ref="A8:B8"/>
    <mergeCell ref="A9:B9"/>
    <mergeCell ref="A11:B11"/>
    <mergeCell ref="A25:E2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Surgical Cotton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2024-05-30T09:17:28Z</dcterms:modified>
</cp:coreProperties>
</file>