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730"/>
  <workbookPr filterPrivacy="1" defaultThemeVersion="124226"/>
  <xr:revisionPtr revIDLastSave="0" documentId="8_{A8B9BD28-468F-494D-99C6-09F076608E7E}" xr6:coauthVersionLast="45" xr6:coauthVersionMax="45" xr10:uidLastSave="{00000000-0000-0000-0000-000000000000}"/>
  <bookViews>
    <workbookView xWindow="-120" yWindow="-120" windowWidth="20730" windowHeight="11160" xr2:uid="{00000000-000D-0000-FFFF-FFFF00000000}"/>
  </bookViews>
  <sheets>
    <sheet name="Onion" sheetId="1" r:id="rId1"/>
    <sheet name="Tomato" sheetId="2" r:id="rId2"/>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43" i="1" l="1"/>
  <c r="B24" i="2" l="1"/>
  <c r="B40" i="2"/>
  <c r="B40" i="1"/>
  <c r="B55" i="2" l="1"/>
  <c r="B48" i="2"/>
  <c r="B47" i="2"/>
  <c r="B24" i="1"/>
  <c r="C68" i="1"/>
  <c r="B68" i="1" s="1"/>
  <c r="B55" i="1"/>
  <c r="C69" i="1"/>
  <c r="B28" i="1"/>
  <c r="D68" i="1" l="1"/>
  <c r="D69" i="1" s="1"/>
  <c r="B47" i="1"/>
  <c r="B48" i="1"/>
  <c r="B68" i="2" l="1"/>
  <c r="D68" i="2"/>
  <c r="D69" i="2" s="1"/>
  <c r="C68" i="2"/>
  <c r="C69" i="2" s="1"/>
  <c r="B69" i="2"/>
  <c r="B69" i="1"/>
  <c r="D24" i="2"/>
  <c r="D34" i="1"/>
  <c r="D34" i="2"/>
  <c r="B32" i="2"/>
  <c r="B57" i="2"/>
  <c r="B14" i="1"/>
  <c r="C28" i="2"/>
  <c r="B28" i="2"/>
  <c r="D23" i="2"/>
  <c r="D17" i="2"/>
  <c r="D16" i="2"/>
  <c r="C28" i="1"/>
  <c r="B58" i="1"/>
  <c r="D40" i="2" l="1"/>
  <c r="D41" i="2" s="1"/>
  <c r="B58" i="2"/>
  <c r="B49" i="2" s="1"/>
  <c r="B50" i="2" s="1"/>
  <c r="D28" i="2"/>
  <c r="D19" i="2"/>
  <c r="D32" i="2"/>
  <c r="B33" i="2"/>
  <c r="D33" i="2" s="1"/>
  <c r="D28" i="1"/>
  <c r="D40" i="1"/>
  <c r="D24" i="1"/>
  <c r="B49" i="1"/>
  <c r="B50" i="1" s="1"/>
  <c r="D23" i="1"/>
  <c r="D17" i="1"/>
  <c r="D16" i="1"/>
  <c r="B51" i="2" l="1"/>
  <c r="B52" i="2"/>
  <c r="D35" i="2"/>
  <c r="B26" i="2"/>
  <c r="D41" i="1"/>
  <c r="B32" i="1"/>
  <c r="D19" i="1"/>
  <c r="C51" i="2" l="1"/>
  <c r="D26" i="2"/>
  <c r="B27" i="2"/>
  <c r="D27" i="2" s="1"/>
  <c r="B52" i="1"/>
  <c r="B51" i="1"/>
  <c r="B26" i="1" s="1"/>
  <c r="B27" i="1" s="1"/>
  <c r="D32" i="1"/>
  <c r="B33" i="1"/>
  <c r="D33" i="1" s="1"/>
  <c r="D35" i="1" l="1"/>
  <c r="D29" i="2"/>
  <c r="D37" i="2" s="1"/>
  <c r="D43" i="2" s="1"/>
  <c r="C51" i="1"/>
  <c r="D26" i="1"/>
  <c r="D27" i="1"/>
  <c r="D45" i="2" l="1"/>
  <c r="D44" i="2"/>
  <c r="D29" i="1"/>
  <c r="D37" i="1" s="1"/>
  <c r="D43" i="1" s="1"/>
  <c r="D45" i="1" s="1"/>
  <c r="D44" i="1" l="1"/>
</calcChain>
</file>

<file path=xl/sharedStrings.xml><?xml version="1.0" encoding="utf-8"?>
<sst xmlns="http://schemas.openxmlformats.org/spreadsheetml/2006/main" count="174" uniqueCount="93">
  <si>
    <t>Particulars</t>
  </si>
  <si>
    <t>Rate</t>
  </si>
  <si>
    <t>Amount</t>
  </si>
  <si>
    <t>Transport</t>
  </si>
  <si>
    <t>A</t>
  </si>
  <si>
    <t>Total</t>
  </si>
  <si>
    <t>Production Charges</t>
  </si>
  <si>
    <t>Labour</t>
  </si>
  <si>
    <t>Light</t>
  </si>
  <si>
    <t>Admin</t>
  </si>
  <si>
    <t>Bank Loan</t>
  </si>
  <si>
    <t>B</t>
  </si>
  <si>
    <t>Other Cost</t>
  </si>
  <si>
    <t>Packaging Cost</t>
  </si>
  <si>
    <t>Local Transport</t>
  </si>
  <si>
    <t>Grand Total</t>
  </si>
  <si>
    <t>( A+B+C)</t>
  </si>
  <si>
    <t>profit Side OF Business</t>
  </si>
  <si>
    <t>Loan Calculation</t>
  </si>
  <si>
    <t>Shed</t>
  </si>
  <si>
    <t>Machinery</t>
  </si>
  <si>
    <t>Other</t>
  </si>
  <si>
    <t>Bank Loan (75%)</t>
  </si>
  <si>
    <t>Recovery</t>
  </si>
  <si>
    <t xml:space="preserve">Final Profit (profit- expenditure)    </t>
  </si>
  <si>
    <t>2. Days</t>
  </si>
  <si>
    <t xml:space="preserve">3. Price </t>
  </si>
  <si>
    <t>Own contribution (25%)</t>
  </si>
  <si>
    <t>Interest on Bank loan</t>
  </si>
  <si>
    <t xml:space="preserve">5% Production Loss </t>
  </si>
  <si>
    <t>1500 Days (300 day per year)</t>
  </si>
  <si>
    <t xml:space="preserve">1. Raw Material Required </t>
  </si>
  <si>
    <t xml:space="preserve">टिप: </t>
  </si>
  <si>
    <t>Note :</t>
  </si>
  <si>
    <t>Working Hours</t>
  </si>
  <si>
    <t xml:space="preserve">Per Batch Timing </t>
  </si>
  <si>
    <t>Batches Per Day</t>
  </si>
  <si>
    <t xml:space="preserve"> Production </t>
  </si>
  <si>
    <t>Raw Material Required (Per Day)</t>
  </si>
  <si>
    <t>Working Capital (for 5 days)</t>
  </si>
  <si>
    <t>Total Working Capital Cost (for 5 days) A*B*C</t>
  </si>
  <si>
    <t>Vegetable Dehydration Calculation Sheet</t>
  </si>
  <si>
    <t>: 1</t>
  </si>
  <si>
    <t xml:space="preserve"> : 10 hours</t>
  </si>
  <si>
    <t>Onion Flex</t>
  </si>
  <si>
    <t>10Kg (output)</t>
  </si>
  <si>
    <t>:10</t>
  </si>
  <si>
    <t>Working Capital (for 10 days)</t>
  </si>
  <si>
    <t>13Kg (output)</t>
  </si>
  <si>
    <t>Quantity (Kg)</t>
  </si>
  <si>
    <t>Marketing Cost</t>
  </si>
  <si>
    <t>B2B</t>
  </si>
  <si>
    <t>B2C</t>
  </si>
  <si>
    <t>Price</t>
  </si>
  <si>
    <t>Approx Raw material Value Addition</t>
  </si>
  <si>
    <t>1 kg</t>
  </si>
  <si>
    <t>100 Kg</t>
  </si>
  <si>
    <t>10 kg</t>
  </si>
  <si>
    <t>When Convet in powder (kg)</t>
  </si>
  <si>
    <t>Onion Price (Rs.)</t>
  </si>
  <si>
    <t>Value Additon  (rupees)</t>
  </si>
  <si>
    <t xml:space="preserve">Input </t>
  </si>
  <si>
    <t>Output</t>
  </si>
  <si>
    <t>1 Kg</t>
  </si>
  <si>
    <t xml:space="preserve">100 kg </t>
  </si>
  <si>
    <t>Tomato Flex</t>
  </si>
  <si>
    <t>0.13 (130gm)</t>
  </si>
  <si>
    <t xml:space="preserve">भाजीपाला प्रक्रिया </t>
  </si>
  <si>
    <t>(Vegetable Dehydration)</t>
  </si>
  <si>
    <t xml:space="preserve">Economic Sheet फक्त या उद्योगातील नफा - खर्च यांचा अंदाज यावा आणि तुम्हाला हिशोब स्वतःला काढता यावा यासाठी दिली आहे, मार्केट मध्ये वेळोवेळी कच्च्या मालाचे भाव, पक्या मालाचे भाव वेळोवेळी बदलत असतात. त्यामुळे तुम्हाला स्वतः Calculation करून मग इकोनोमिक्स काढावे लागेल .... </t>
  </si>
  <si>
    <t>The Economic Sheet is only given to estimate the profit and cost of the industry and you can calculate it yourself. Market rate of raw material and finished products are changes time to time, So you have to do the calculations yourself and then do the economics ....</t>
  </si>
  <si>
    <t>Economic Sheet फक्त या उद्योगातील नफा - खर्च यांचा अंदाज यावा आणि तुम्हाला हिशोब स्वतःला काढता यावा यासाठी दिली आहे, मार्केट मध्ये वेळोवेळी कच्च्या मालाचे भाव, पक्या मालाचे भाव वेळोवेळी बदलत असतात. त्यामुळे तुम्हाला स्वतः Calculation करून मग इकोनोमिक्स काढावे लागेल ...</t>
  </si>
  <si>
    <t>Tomato Price (Rs.)</t>
  </si>
  <si>
    <t>Raw Material (Fresh Tomato)</t>
  </si>
  <si>
    <t>Raw Material (Fresh Onion)</t>
  </si>
  <si>
    <t>100 kg</t>
  </si>
  <si>
    <t>When Convert in powder (Price)</t>
  </si>
  <si>
    <t>Value Addition  (rupees)</t>
  </si>
  <si>
    <t>Onion Quantity (Kg)</t>
  </si>
  <si>
    <t>Tomato Quantity (Kg)</t>
  </si>
  <si>
    <t>When Convert in powder (kg)</t>
  </si>
  <si>
    <t xml:space="preserve"> : 1000 Kg per batch</t>
  </si>
  <si>
    <t>Profit Per Kg (On input Quantity)</t>
  </si>
  <si>
    <t>0.18 (180gm)</t>
  </si>
  <si>
    <t>Profit Per Month (24 Days)</t>
  </si>
  <si>
    <t>15 % Flex</t>
  </si>
  <si>
    <t>150 gm</t>
  </si>
  <si>
    <t>15 kg</t>
  </si>
  <si>
    <t>12 % Flex</t>
  </si>
  <si>
    <t>120 gm</t>
  </si>
  <si>
    <t>12 kg</t>
  </si>
  <si>
    <t>कांदा (Onion)</t>
  </si>
  <si>
    <t>टोमॅटो (Tomato)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</si>
</sst>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b/>
      <sz val="10.5"/>
      <color theme="1"/>
      <name val="Calibri"/>
      <family val="2"/>
      <scheme val="minor"/>
    </font>
    <font>
      <sz val="9"/>
      <color theme="1"/>
      <name val="Times New Roman"/>
      <family val="1"/>
    </font>
    <font>
      <sz val="10.5"/>
      <color theme="1"/>
      <name val="Calibri"/>
      <family val="2"/>
      <scheme val="minor"/>
    </font>
    <font>
      <sz val="10"/>
      <color theme="1"/>
      <name val="Arial"/>
      <family val="2"/>
    </font>
    <font>
      <b/>
      <sz val="16"/>
      <color theme="1"/>
      <name val="Calibri"/>
      <family val="2"/>
      <scheme val="minor"/>
    </font>
  </fonts>
  <fills count="12">
    <fill>
      <patternFill patternType="none"/>
    </fill>
    <fill>
      <patternFill patternType="gray125"/>
    </fill>
    <fill>
      <patternFill patternType="solid">
        <fgColor rgb="FFFFC000"/>
        <bgColor indexed="64"/>
      </patternFill>
    </fill>
    <fill>
      <patternFill patternType="solid">
        <fgColor rgb="FFC5D9F0"/>
        <bgColor indexed="64"/>
      </patternFill>
    </fill>
    <fill>
      <patternFill patternType="solid">
        <fgColor rgb="FF92D050"/>
        <bgColor indexed="64"/>
      </patternFill>
    </fill>
    <fill>
      <patternFill patternType="solid">
        <fgColor rgb="FFF9BE8F"/>
        <bgColor indexed="64"/>
      </patternFill>
    </fill>
    <fill>
      <patternFill patternType="solid">
        <fgColor rgb="FFFFFF00"/>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4"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70">
    <xf numFmtId="0" fontId="0" fillId="0" borderId="0" xfId="0"/>
    <xf numFmtId="0" fontId="2" fillId="2" borderId="0" xfId="0" applyFont="1" applyFill="1" applyBorder="1" applyAlignment="1">
      <alignment horizontal="left" vertical="top" wrapText="1" indent="5"/>
    </xf>
    <xf numFmtId="0" fontId="3" fillId="2" borderId="0" xfId="0" applyFont="1" applyFill="1" applyBorder="1" applyAlignment="1">
      <alignment vertical="top" wrapText="1"/>
    </xf>
    <xf numFmtId="0" fontId="2" fillId="2" borderId="0" xfId="0" applyFont="1" applyFill="1" applyBorder="1" applyAlignment="1">
      <alignment horizontal="left" vertical="top" wrapText="1" indent="2"/>
    </xf>
    <xf numFmtId="0" fontId="2" fillId="2" borderId="0" xfId="0" applyFont="1" applyFill="1" applyBorder="1" applyAlignment="1">
      <alignment horizontal="left" vertical="top" wrapText="1" indent="3"/>
    </xf>
    <xf numFmtId="0" fontId="2" fillId="3" borderId="0" xfId="0" applyFont="1" applyFill="1" applyBorder="1" applyAlignment="1">
      <alignment vertical="top" wrapText="1"/>
    </xf>
    <xf numFmtId="0" fontId="4" fillId="0" borderId="0" xfId="0" applyFont="1" applyBorder="1" applyAlignment="1">
      <alignment horizontal="right" vertical="top" wrapText="1"/>
    </xf>
    <xf numFmtId="0" fontId="3" fillId="0" borderId="0" xfId="0" applyFont="1" applyBorder="1" applyAlignment="1">
      <alignment vertical="top" wrapText="1"/>
    </xf>
    <xf numFmtId="0" fontId="3" fillId="3" borderId="0" xfId="0" applyFont="1" applyFill="1" applyBorder="1" applyAlignment="1">
      <alignment vertical="top" wrapText="1"/>
    </xf>
    <xf numFmtId="0" fontId="3" fillId="4" borderId="0" xfId="0" applyFont="1" applyFill="1" applyBorder="1" applyAlignment="1">
      <alignment vertical="top" wrapText="1"/>
    </xf>
    <xf numFmtId="0" fontId="4" fillId="4" borderId="0" xfId="0" applyFont="1" applyFill="1" applyBorder="1" applyAlignment="1">
      <alignment vertical="top" wrapText="1"/>
    </xf>
    <xf numFmtId="0" fontId="2" fillId="4" borderId="0" xfId="0" applyFont="1" applyFill="1" applyBorder="1" applyAlignment="1">
      <alignment vertical="top" wrapText="1"/>
    </xf>
    <xf numFmtId="0" fontId="2" fillId="4" borderId="0" xfId="0" applyFont="1" applyFill="1" applyBorder="1" applyAlignment="1">
      <alignment horizontal="right" vertical="top" wrapText="1"/>
    </xf>
    <xf numFmtId="0" fontId="2" fillId="2" borderId="0" xfId="0" applyFont="1" applyFill="1" applyBorder="1" applyAlignment="1">
      <alignment vertical="top" wrapText="1"/>
    </xf>
    <xf numFmtId="0" fontId="2" fillId="0" borderId="0" xfId="0" applyFont="1" applyAlignment="1">
      <alignment horizontal="left" vertical="top" wrapText="1" indent="1"/>
    </xf>
    <xf numFmtId="0" fontId="1" fillId="0" borderId="0" xfId="0" applyFont="1" applyAlignment="1">
      <alignment horizontal="center"/>
    </xf>
    <xf numFmtId="0" fontId="1" fillId="0" borderId="0" xfId="0" applyFont="1"/>
    <xf numFmtId="0" fontId="5" fillId="0" borderId="0" xfId="0" applyFont="1" applyBorder="1" applyAlignment="1">
      <alignment vertical="top" wrapText="1"/>
    </xf>
    <xf numFmtId="0" fontId="0" fillId="0" borderId="0" xfId="0" applyFill="1"/>
    <xf numFmtId="0" fontId="0" fillId="0" borderId="0" xfId="0" applyAlignment="1">
      <alignment wrapText="1"/>
    </xf>
    <xf numFmtId="0" fontId="3" fillId="0" borderId="0" xfId="0" applyFont="1" applyBorder="1" applyAlignment="1">
      <alignment vertical="top" wrapText="1"/>
    </xf>
    <xf numFmtId="0" fontId="2" fillId="5" borderId="10" xfId="0" applyFont="1" applyFill="1" applyBorder="1" applyAlignment="1">
      <alignment horizontal="center" vertical="top" wrapText="1"/>
    </xf>
    <xf numFmtId="0" fontId="4" fillId="5" borderId="1" xfId="0" applyFont="1" applyFill="1" applyBorder="1" applyAlignment="1">
      <alignment horizontal="center" vertical="top" wrapText="1"/>
    </xf>
    <xf numFmtId="0" fontId="0" fillId="6" borderId="8" xfId="0" applyFill="1" applyBorder="1" applyAlignment="1">
      <alignment wrapText="1"/>
    </xf>
    <xf numFmtId="0" fontId="0" fillId="7" borderId="10" xfId="0" applyFill="1" applyBorder="1" applyAlignment="1">
      <alignment wrapText="1"/>
    </xf>
    <xf numFmtId="0" fontId="0" fillId="2" borderId="8" xfId="0" applyFill="1" applyBorder="1" applyAlignment="1">
      <alignment wrapText="1"/>
    </xf>
    <xf numFmtId="0" fontId="0" fillId="2" borderId="9" xfId="0" applyFill="1" applyBorder="1" applyAlignment="1">
      <alignment wrapText="1"/>
    </xf>
    <xf numFmtId="0" fontId="0" fillId="2" borderId="10" xfId="0" applyFill="1" applyBorder="1" applyAlignment="1">
      <alignment wrapText="1"/>
    </xf>
    <xf numFmtId="0" fontId="2" fillId="4" borderId="3" xfId="0" applyFont="1" applyFill="1" applyBorder="1" applyAlignment="1">
      <alignment horizontal="center" vertical="top" wrapText="1"/>
    </xf>
    <xf numFmtId="0" fontId="3" fillId="4" borderId="4" xfId="0" applyFont="1" applyFill="1" applyBorder="1" applyAlignment="1">
      <alignment vertical="top" wrapText="1"/>
    </xf>
    <xf numFmtId="0" fontId="3" fillId="4" borderId="5" xfId="0" applyFont="1" applyFill="1" applyBorder="1" applyAlignment="1">
      <alignment vertical="top" wrapText="1"/>
    </xf>
    <xf numFmtId="0" fontId="4" fillId="8" borderId="9" xfId="0" applyFont="1" applyFill="1" applyBorder="1" applyAlignment="1">
      <alignment horizontal="center" vertical="top" wrapText="1"/>
    </xf>
    <xf numFmtId="0" fontId="4" fillId="8" borderId="10" xfId="0" applyFont="1" applyFill="1" applyBorder="1" applyAlignment="1">
      <alignment horizontal="center" vertical="top" wrapText="1"/>
    </xf>
    <xf numFmtId="0" fontId="3" fillId="8" borderId="10" xfId="0" applyFont="1" applyFill="1" applyBorder="1" applyAlignment="1">
      <alignment vertical="top" wrapText="1"/>
    </xf>
    <xf numFmtId="0" fontId="4" fillId="9" borderId="8" xfId="0" applyFont="1" applyFill="1" applyBorder="1" applyAlignment="1">
      <alignment horizontal="center" vertical="top" wrapText="1"/>
    </xf>
    <xf numFmtId="0" fontId="3" fillId="9" borderId="6" xfId="0" applyFont="1" applyFill="1" applyBorder="1" applyAlignment="1">
      <alignment vertical="top" wrapText="1"/>
    </xf>
    <xf numFmtId="0" fontId="4" fillId="9" borderId="9" xfId="0" applyFont="1" applyFill="1" applyBorder="1" applyAlignment="1">
      <alignment horizontal="center" vertical="top" wrapText="1"/>
    </xf>
    <xf numFmtId="0" fontId="3" fillId="9" borderId="2" xfId="0" applyFont="1" applyFill="1" applyBorder="1" applyAlignment="1">
      <alignment vertical="top" wrapText="1"/>
    </xf>
    <xf numFmtId="0" fontId="4" fillId="9" borderId="10" xfId="0" applyFont="1" applyFill="1" applyBorder="1" applyAlignment="1">
      <alignment horizontal="center" vertical="top" wrapText="1"/>
    </xf>
    <xf numFmtId="0" fontId="3" fillId="9" borderId="7" xfId="0" applyFont="1" applyFill="1" applyBorder="1" applyAlignment="1">
      <alignment vertical="top" wrapText="1"/>
    </xf>
    <xf numFmtId="0" fontId="0" fillId="0" borderId="0" xfId="0" applyAlignment="1">
      <alignment horizontal="left" vertical="top" wrapText="1"/>
    </xf>
    <xf numFmtId="0" fontId="1" fillId="0" borderId="0" xfId="0" applyFont="1" applyAlignment="1">
      <alignment horizontal="right"/>
    </xf>
    <xf numFmtId="0" fontId="4" fillId="6" borderId="7" xfId="0" applyFont="1" applyFill="1" applyBorder="1" applyAlignment="1">
      <alignment horizontal="left" vertical="top" wrapText="1" indent="4"/>
    </xf>
    <xf numFmtId="0" fontId="4" fillId="6" borderId="10" xfId="0" applyFont="1" applyFill="1" applyBorder="1" applyAlignment="1">
      <alignment horizontal="left" vertical="top" wrapText="1" indent="1"/>
    </xf>
    <xf numFmtId="0" fontId="4" fillId="6" borderId="1" xfId="0" applyFont="1" applyFill="1" applyBorder="1" applyAlignment="1">
      <alignment horizontal="left" vertical="top" wrapText="1" indent="1"/>
    </xf>
    <xf numFmtId="0" fontId="4" fillId="6" borderId="5" xfId="0" applyFont="1" applyFill="1" applyBorder="1" applyAlignment="1">
      <alignment horizontal="left" vertical="top" wrapText="1" indent="4"/>
    </xf>
    <xf numFmtId="0" fontId="1" fillId="0" borderId="0" xfId="0" applyFont="1" applyAlignment="1">
      <alignment horizontal="left" wrapText="1"/>
    </xf>
    <xf numFmtId="0" fontId="0" fillId="0" borderId="0" xfId="0" applyAlignment="1">
      <alignment horizontal="left" vertical="top" wrapText="1"/>
    </xf>
    <xf numFmtId="0" fontId="1" fillId="0" borderId="0" xfId="0" applyFont="1" applyAlignment="1">
      <alignment horizontal="left"/>
    </xf>
    <xf numFmtId="0" fontId="1" fillId="0" borderId="0" xfId="0" applyFont="1" applyAlignment="1">
      <alignment horizontal="right" vertical="top" wrapText="1"/>
    </xf>
    <xf numFmtId="0" fontId="1" fillId="0" borderId="0" xfId="0" applyFont="1" applyAlignment="1">
      <alignment horizontal="right" vertical="top"/>
    </xf>
    <xf numFmtId="0" fontId="0" fillId="6" borderId="0" xfId="0" applyFill="1" applyAlignment="1">
      <alignment wrapText="1"/>
    </xf>
    <xf numFmtId="0" fontId="3" fillId="0" borderId="0" xfId="0" applyFont="1" applyBorder="1" applyAlignment="1">
      <alignment vertical="top" wrapText="1"/>
    </xf>
    <xf numFmtId="0" fontId="1" fillId="0" borderId="0" xfId="0" applyNumberFormat="1" applyFont="1" applyAlignment="1">
      <alignment horizontal="left"/>
    </xf>
    <xf numFmtId="0" fontId="2" fillId="2" borderId="0" xfId="0" applyFont="1" applyFill="1" applyBorder="1" applyAlignment="1">
      <alignment horizontal="center" vertical="top" wrapText="1"/>
    </xf>
    <xf numFmtId="0" fontId="0" fillId="2" borderId="1" xfId="0" applyFill="1" applyBorder="1" applyAlignment="1">
      <alignment wrapText="1"/>
    </xf>
    <xf numFmtId="0" fontId="0" fillId="2" borderId="1" xfId="0" applyFill="1" applyBorder="1"/>
    <xf numFmtId="0" fontId="0" fillId="10" borderId="1" xfId="0" applyFill="1" applyBorder="1"/>
    <xf numFmtId="0" fontId="0" fillId="11" borderId="1" xfId="0" applyFill="1" applyBorder="1" applyAlignment="1">
      <alignment horizontal="right"/>
    </xf>
    <xf numFmtId="0" fontId="0" fillId="6" borderId="1" xfId="0" applyFill="1" applyBorder="1"/>
    <xf numFmtId="0" fontId="0" fillId="2" borderId="1" xfId="0" applyFill="1" applyBorder="1" applyAlignment="1">
      <alignment horizontal="center"/>
    </xf>
    <xf numFmtId="0" fontId="0" fillId="2" borderId="1" xfId="0" applyFont="1" applyFill="1" applyBorder="1" applyAlignment="1">
      <alignment horizontal="center" wrapText="1"/>
    </xf>
    <xf numFmtId="0" fontId="0" fillId="11" borderId="1" xfId="0" applyFont="1" applyFill="1" applyBorder="1" applyAlignment="1">
      <alignment horizontal="center" wrapText="1"/>
    </xf>
    <xf numFmtId="9" fontId="1" fillId="0" borderId="0" xfId="0" applyNumberFormat="1" applyFont="1"/>
    <xf numFmtId="9" fontId="1" fillId="0" borderId="0" xfId="0" applyNumberFormat="1" applyFont="1" applyAlignment="1">
      <alignment horizontal="left"/>
    </xf>
    <xf numFmtId="0" fontId="0" fillId="2" borderId="1" xfId="0" applyFill="1" applyBorder="1" applyAlignment="1">
      <alignment horizontal="center" wrapText="1"/>
    </xf>
    <xf numFmtId="0" fontId="0" fillId="0" borderId="0" xfId="0" applyAlignment="1">
      <alignment horizontal="left" vertical="top" wrapText="1"/>
    </xf>
    <xf numFmtId="0" fontId="3" fillId="0" borderId="0" xfId="0" applyFont="1" applyBorder="1" applyAlignment="1">
      <alignment vertical="top" wrapText="1"/>
    </xf>
    <xf numFmtId="0" fontId="6" fillId="0" borderId="0" xfId="0" applyFont="1" applyAlignment="1">
      <alignment horizontal="center"/>
    </xf>
    <xf numFmtId="0" fontId="0" fillId="0" borderId="0" xfId="0" applyAlignment="1">
      <alignment horizontal="center"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H77"/>
  <sheetViews>
    <sheetView tabSelected="1" workbookViewId="0">
      <selection activeCell="A6" sqref="A6:D6"/>
    </sheetView>
  </sheetViews>
  <sheetFormatPr defaultRowHeight="15" x14ac:dyDescent="0.25"/>
  <cols>
    <col min="1" max="1" width="37.140625" customWidth="1"/>
    <col min="2" max="2" width="20.28515625" customWidth="1"/>
    <col min="3" max="3" width="20.140625" customWidth="1"/>
    <col min="4" max="4" width="17.5703125" customWidth="1"/>
  </cols>
  <sheetData>
    <row r="4" spans="1:4" ht="22.5" customHeight="1" x14ac:dyDescent="0.35">
      <c r="A4" s="68" t="s">
        <v>67</v>
      </c>
      <c r="B4" s="68"/>
      <c r="C4" s="68"/>
      <c r="D4" s="68"/>
    </row>
    <row r="5" spans="1:4" ht="21" x14ac:dyDescent="0.35">
      <c r="A5" s="68" t="s">
        <v>68</v>
      </c>
      <c r="B5" s="68"/>
      <c r="C5" s="68"/>
      <c r="D5" s="68"/>
    </row>
    <row r="6" spans="1:4" ht="21" x14ac:dyDescent="0.35">
      <c r="A6" s="68" t="s">
        <v>91</v>
      </c>
      <c r="B6" s="68"/>
      <c r="C6" s="68"/>
      <c r="D6" s="68"/>
    </row>
    <row r="7" spans="1:4" ht="30" x14ac:dyDescent="0.25">
      <c r="A7" s="51" t="s">
        <v>41</v>
      </c>
    </row>
    <row r="8" spans="1:4" s="18" customFormat="1" x14ac:dyDescent="0.25"/>
    <row r="9" spans="1:4" x14ac:dyDescent="0.25">
      <c r="A9" s="41" t="s">
        <v>34</v>
      </c>
      <c r="B9" s="48" t="s">
        <v>46</v>
      </c>
      <c r="C9" s="15" t="s">
        <v>23</v>
      </c>
      <c r="D9" s="5" t="s">
        <v>85</v>
      </c>
    </row>
    <row r="10" spans="1:4" x14ac:dyDescent="0.25">
      <c r="A10" s="41" t="s">
        <v>37</v>
      </c>
      <c r="B10" s="48" t="s">
        <v>81</v>
      </c>
      <c r="C10" s="41" t="s">
        <v>61</v>
      </c>
      <c r="D10" s="16" t="s">
        <v>62</v>
      </c>
    </row>
    <row r="11" spans="1:4" x14ac:dyDescent="0.25">
      <c r="A11" s="41" t="s">
        <v>35</v>
      </c>
      <c r="B11" s="16" t="s">
        <v>43</v>
      </c>
      <c r="C11" s="63">
        <v>1</v>
      </c>
      <c r="D11" s="64">
        <v>0.15</v>
      </c>
    </row>
    <row r="12" spans="1:4" x14ac:dyDescent="0.25">
      <c r="A12" s="41" t="s">
        <v>36</v>
      </c>
      <c r="B12" s="53" t="s">
        <v>42</v>
      </c>
      <c r="C12" s="41" t="s">
        <v>63</v>
      </c>
      <c r="D12" s="48" t="s">
        <v>86</v>
      </c>
    </row>
    <row r="13" spans="1:4" x14ac:dyDescent="0.25">
      <c r="A13" s="15"/>
      <c r="B13" s="15"/>
      <c r="C13" s="41" t="s">
        <v>64</v>
      </c>
      <c r="D13" s="48" t="s">
        <v>87</v>
      </c>
    </row>
    <row r="14" spans="1:4" x14ac:dyDescent="0.25">
      <c r="A14" s="14" t="s">
        <v>38</v>
      </c>
      <c r="B14" s="14">
        <f>100*1</f>
        <v>100</v>
      </c>
    </row>
    <row r="15" spans="1:4" ht="30.75" customHeight="1" x14ac:dyDescent="0.25">
      <c r="A15" s="1" t="s">
        <v>0</v>
      </c>
      <c r="B15" s="3" t="s">
        <v>49</v>
      </c>
      <c r="C15" s="3" t="s">
        <v>1</v>
      </c>
      <c r="D15" s="4" t="s">
        <v>2</v>
      </c>
    </row>
    <row r="16" spans="1:4" x14ac:dyDescent="0.25">
      <c r="A16" s="5" t="s">
        <v>74</v>
      </c>
      <c r="B16" s="6">
        <v>1000</v>
      </c>
      <c r="C16" s="6">
        <v>9</v>
      </c>
      <c r="D16" s="6">
        <f>B16*C16</f>
        <v>9000</v>
      </c>
    </row>
    <row r="17" spans="1:4" x14ac:dyDescent="0.25">
      <c r="A17" s="5" t="s">
        <v>3</v>
      </c>
      <c r="B17" s="7">
        <v>1000</v>
      </c>
      <c r="C17" s="6">
        <v>1</v>
      </c>
      <c r="D17" s="6">
        <f>B17*C17</f>
        <v>1000</v>
      </c>
    </row>
    <row r="18" spans="1:4" x14ac:dyDescent="0.25">
      <c r="A18" s="8"/>
      <c r="B18" s="7"/>
      <c r="C18" s="7"/>
      <c r="D18" s="7"/>
    </row>
    <row r="19" spans="1:4" x14ac:dyDescent="0.25">
      <c r="A19" s="9"/>
      <c r="B19" s="10" t="s">
        <v>4</v>
      </c>
      <c r="C19" s="11" t="s">
        <v>5</v>
      </c>
      <c r="D19" s="12">
        <f>D16+D17</f>
        <v>10000</v>
      </c>
    </row>
    <row r="20" spans="1:4" x14ac:dyDescent="0.25">
      <c r="A20" s="67"/>
      <c r="B20" s="67"/>
      <c r="C20" s="67"/>
      <c r="D20" s="67"/>
    </row>
    <row r="21" spans="1:4" x14ac:dyDescent="0.25">
      <c r="A21" s="13" t="s">
        <v>6</v>
      </c>
      <c r="B21" s="2"/>
      <c r="C21" s="2"/>
      <c r="D21" s="2"/>
    </row>
    <row r="22" spans="1:4" x14ac:dyDescent="0.25">
      <c r="A22" s="8"/>
      <c r="B22" s="7"/>
      <c r="C22" s="7"/>
      <c r="D22" s="7"/>
    </row>
    <row r="23" spans="1:4" x14ac:dyDescent="0.25">
      <c r="A23" s="5" t="s">
        <v>7</v>
      </c>
      <c r="B23" s="6">
        <v>1</v>
      </c>
      <c r="C23" s="6">
        <v>300</v>
      </c>
      <c r="D23" s="6">
        <f>B23*C23</f>
        <v>300</v>
      </c>
    </row>
    <row r="24" spans="1:4" x14ac:dyDescent="0.25">
      <c r="A24" s="5" t="s">
        <v>8</v>
      </c>
      <c r="B24" s="6">
        <f>48*10</f>
        <v>480</v>
      </c>
      <c r="C24" s="6">
        <v>6.5</v>
      </c>
      <c r="D24" s="6">
        <f>B24*C24</f>
        <v>3120</v>
      </c>
    </row>
    <row r="25" spans="1:4" x14ac:dyDescent="0.25">
      <c r="A25" s="5" t="s">
        <v>9</v>
      </c>
      <c r="B25" s="7"/>
      <c r="C25" s="7"/>
      <c r="D25" s="6">
        <v>200</v>
      </c>
    </row>
    <row r="26" spans="1:4" x14ac:dyDescent="0.25">
      <c r="A26" s="5" t="s">
        <v>10</v>
      </c>
      <c r="B26" s="17">
        <f>B51/5</f>
        <v>412500</v>
      </c>
      <c r="C26" s="7"/>
      <c r="D26" s="6">
        <f>B26/300</f>
        <v>1375</v>
      </c>
    </row>
    <row r="27" spans="1:4" x14ac:dyDescent="0.25">
      <c r="A27" s="5" t="s">
        <v>28</v>
      </c>
      <c r="B27" s="17">
        <f>B26*9%</f>
        <v>37125</v>
      </c>
      <c r="C27" s="20"/>
      <c r="D27" s="6">
        <f>B27/300</f>
        <v>123.75</v>
      </c>
    </row>
    <row r="28" spans="1:4" x14ac:dyDescent="0.25">
      <c r="A28" s="5" t="s">
        <v>29</v>
      </c>
      <c r="B28" s="17">
        <f>B16*0.5%</f>
        <v>5</v>
      </c>
      <c r="C28" s="20">
        <f>C16</f>
        <v>9</v>
      </c>
      <c r="D28" s="6">
        <f>B28*C28</f>
        <v>45</v>
      </c>
    </row>
    <row r="29" spans="1:4" x14ac:dyDescent="0.25">
      <c r="A29" s="9"/>
      <c r="B29" s="10" t="s">
        <v>11</v>
      </c>
      <c r="C29" s="11" t="s">
        <v>5</v>
      </c>
      <c r="D29" s="12">
        <f>SUM(D23:D28)</f>
        <v>5163.75</v>
      </c>
    </row>
    <row r="30" spans="1:4" x14ac:dyDescent="0.25">
      <c r="A30" s="7"/>
      <c r="B30" s="7"/>
      <c r="C30" s="7"/>
      <c r="D30" s="7"/>
    </row>
    <row r="31" spans="1:4" x14ac:dyDescent="0.25">
      <c r="A31" s="13" t="s">
        <v>12</v>
      </c>
      <c r="B31" s="2"/>
      <c r="C31" s="2"/>
      <c r="D31" s="2"/>
    </row>
    <row r="32" spans="1:4" x14ac:dyDescent="0.25">
      <c r="A32" s="5" t="s">
        <v>13</v>
      </c>
      <c r="B32" s="6">
        <f>B40</f>
        <v>150</v>
      </c>
      <c r="C32" s="6">
        <v>1.5</v>
      </c>
      <c r="D32" s="6">
        <f>B32*C32</f>
        <v>225</v>
      </c>
    </row>
    <row r="33" spans="1:8" x14ac:dyDescent="0.25">
      <c r="A33" s="5" t="s">
        <v>14</v>
      </c>
      <c r="B33" s="6">
        <f>B32</f>
        <v>150</v>
      </c>
      <c r="C33" s="6">
        <v>0.5</v>
      </c>
      <c r="D33" s="6">
        <f>B33*C33</f>
        <v>75</v>
      </c>
    </row>
    <row r="34" spans="1:8" x14ac:dyDescent="0.25">
      <c r="A34" s="5" t="s">
        <v>50</v>
      </c>
      <c r="B34" s="6">
        <v>180</v>
      </c>
      <c r="C34" s="6">
        <v>2</v>
      </c>
      <c r="D34" s="6">
        <f>B34*C34</f>
        <v>360</v>
      </c>
    </row>
    <row r="35" spans="1:8" x14ac:dyDescent="0.25">
      <c r="A35" s="9"/>
      <c r="B35" s="10"/>
      <c r="C35" s="11" t="s">
        <v>5</v>
      </c>
      <c r="D35" s="12">
        <f>SUM(D32:D34)</f>
        <v>660</v>
      </c>
    </row>
    <row r="36" spans="1:8" x14ac:dyDescent="0.25">
      <c r="A36" s="7"/>
      <c r="B36" s="7"/>
      <c r="C36" s="7"/>
      <c r="D36" s="7"/>
    </row>
    <row r="37" spans="1:8" x14ac:dyDescent="0.25">
      <c r="A37" s="7"/>
      <c r="B37" s="11" t="s">
        <v>15</v>
      </c>
      <c r="C37" s="11" t="s">
        <v>16</v>
      </c>
      <c r="D37" s="12">
        <f>D19+D29+D35</f>
        <v>15823.75</v>
      </c>
    </row>
    <row r="38" spans="1:8" x14ac:dyDescent="0.25">
      <c r="A38" s="16" t="s">
        <v>45</v>
      </c>
      <c r="B38" s="7"/>
      <c r="C38" s="7"/>
      <c r="D38" s="7"/>
    </row>
    <row r="39" spans="1:8" x14ac:dyDescent="0.25">
      <c r="A39" s="13" t="s">
        <v>17</v>
      </c>
      <c r="B39" s="2"/>
      <c r="C39" s="2"/>
      <c r="D39" s="2"/>
    </row>
    <row r="40" spans="1:8" x14ac:dyDescent="0.25">
      <c r="A40" s="5" t="s">
        <v>44</v>
      </c>
      <c r="B40" s="6">
        <f>B16*15%</f>
        <v>150</v>
      </c>
      <c r="C40" s="6">
        <v>120</v>
      </c>
      <c r="D40" s="6">
        <f>B40*C40</f>
        <v>18000</v>
      </c>
    </row>
    <row r="41" spans="1:8" x14ac:dyDescent="0.25">
      <c r="A41" s="7"/>
      <c r="B41" s="7"/>
      <c r="C41" s="11" t="s">
        <v>15</v>
      </c>
      <c r="D41" s="12">
        <f>SUM(D40:D40)</f>
        <v>18000</v>
      </c>
    </row>
    <row r="43" spans="1:8" ht="28.5" x14ac:dyDescent="0.25">
      <c r="C43" s="44" t="s">
        <v>24</v>
      </c>
      <c r="D43" s="45">
        <f>D41-D37</f>
        <v>2176.25</v>
      </c>
      <c r="H43">
        <f>1.47/9*100%</f>
        <v>0.16333333333333333</v>
      </c>
    </row>
    <row r="44" spans="1:8" ht="28.5" x14ac:dyDescent="0.25">
      <c r="C44" s="43" t="s">
        <v>82</v>
      </c>
      <c r="D44" s="42">
        <f>D43/1000</f>
        <v>2.17625</v>
      </c>
    </row>
    <row r="45" spans="1:8" ht="30.75" customHeight="1" x14ac:dyDescent="0.25">
      <c r="C45" s="43" t="s">
        <v>84</v>
      </c>
      <c r="D45" s="42">
        <f>D43*24</f>
        <v>52230</v>
      </c>
    </row>
    <row r="46" spans="1:8" x14ac:dyDescent="0.25">
      <c r="A46" s="28" t="s">
        <v>18</v>
      </c>
      <c r="B46" s="29"/>
      <c r="C46" s="30"/>
    </row>
    <row r="47" spans="1:8" x14ac:dyDescent="0.25">
      <c r="A47" s="34" t="s">
        <v>19</v>
      </c>
      <c r="B47" s="34">
        <f>250000</f>
        <v>250000</v>
      </c>
      <c r="C47" s="35"/>
    </row>
    <row r="48" spans="1:8" x14ac:dyDescent="0.25">
      <c r="A48" s="36" t="s">
        <v>20</v>
      </c>
      <c r="B48" s="36">
        <f>2400000</f>
        <v>2400000</v>
      </c>
      <c r="C48" s="37"/>
    </row>
    <row r="49" spans="1:4" x14ac:dyDescent="0.25">
      <c r="A49" s="38" t="s">
        <v>21</v>
      </c>
      <c r="B49" s="38">
        <f>B58</f>
        <v>100000</v>
      </c>
      <c r="C49" s="39"/>
    </row>
    <row r="50" spans="1:4" ht="28.5" x14ac:dyDescent="0.25">
      <c r="A50" s="21" t="s">
        <v>5</v>
      </c>
      <c r="B50" s="21">
        <f>SUM(B47:B49)</f>
        <v>2750000</v>
      </c>
      <c r="C50" s="22" t="s">
        <v>30</v>
      </c>
    </row>
    <row r="51" spans="1:4" ht="31.5" customHeight="1" x14ac:dyDescent="0.25">
      <c r="A51" s="31" t="s">
        <v>22</v>
      </c>
      <c r="B51" s="31">
        <f>B50*75%</f>
        <v>2062500</v>
      </c>
      <c r="C51" s="31">
        <f>B51/5</f>
        <v>412500</v>
      </c>
    </row>
    <row r="52" spans="1:4" x14ac:dyDescent="0.25">
      <c r="A52" s="32" t="s">
        <v>27</v>
      </c>
      <c r="B52" s="32">
        <f>B50*25%</f>
        <v>687500</v>
      </c>
      <c r="C52" s="33"/>
    </row>
    <row r="54" spans="1:4" x14ac:dyDescent="0.25">
      <c r="A54" s="23" t="s">
        <v>47</v>
      </c>
      <c r="B54" s="23"/>
    </row>
    <row r="55" spans="1:4" x14ac:dyDescent="0.25">
      <c r="A55" s="25" t="s">
        <v>31</v>
      </c>
      <c r="B55" s="25">
        <f>1000</f>
        <v>1000</v>
      </c>
    </row>
    <row r="56" spans="1:4" ht="17.25" customHeight="1" x14ac:dyDescent="0.25">
      <c r="A56" s="26" t="s">
        <v>25</v>
      </c>
      <c r="B56" s="26">
        <v>10</v>
      </c>
    </row>
    <row r="57" spans="1:4" x14ac:dyDescent="0.25">
      <c r="A57" s="27" t="s">
        <v>26</v>
      </c>
      <c r="B57" s="27">
        <v>10</v>
      </c>
    </row>
    <row r="58" spans="1:4" ht="30" x14ac:dyDescent="0.25">
      <c r="A58" s="24" t="s">
        <v>40</v>
      </c>
      <c r="B58" s="24">
        <f>B55*B56*B57</f>
        <v>100000</v>
      </c>
    </row>
    <row r="60" spans="1:4" x14ac:dyDescent="0.25">
      <c r="A60" s="55" t="s">
        <v>53</v>
      </c>
      <c r="B60" s="56"/>
    </row>
    <row r="61" spans="1:4" x14ac:dyDescent="0.25">
      <c r="A61" s="57" t="s">
        <v>51</v>
      </c>
      <c r="B61" s="57">
        <v>120</v>
      </c>
    </row>
    <row r="62" spans="1:4" x14ac:dyDescent="0.25">
      <c r="A62" s="57" t="s">
        <v>52</v>
      </c>
      <c r="B62" s="57">
        <v>400</v>
      </c>
    </row>
    <row r="64" spans="1:4" x14ac:dyDescent="0.25">
      <c r="A64" s="59" t="s">
        <v>54</v>
      </c>
      <c r="B64" s="59"/>
      <c r="C64" s="59"/>
      <c r="D64" s="59"/>
    </row>
    <row r="65" spans="1:6" x14ac:dyDescent="0.25">
      <c r="A65" s="56" t="s">
        <v>78</v>
      </c>
      <c r="B65" s="60" t="s">
        <v>55</v>
      </c>
      <c r="C65" s="60" t="s">
        <v>57</v>
      </c>
      <c r="D65" s="60" t="s">
        <v>56</v>
      </c>
    </row>
    <row r="66" spans="1:6" x14ac:dyDescent="0.25">
      <c r="A66" s="56" t="s">
        <v>59</v>
      </c>
      <c r="B66" s="60">
        <v>8</v>
      </c>
      <c r="C66" s="60">
        <v>80</v>
      </c>
      <c r="D66" s="60">
        <v>800</v>
      </c>
    </row>
    <row r="67" spans="1:6" ht="15" customHeight="1" x14ac:dyDescent="0.25">
      <c r="A67" s="55" t="s">
        <v>58</v>
      </c>
      <c r="B67" s="61" t="s">
        <v>83</v>
      </c>
      <c r="C67" s="61">
        <v>1.8</v>
      </c>
      <c r="D67" s="61">
        <v>10</v>
      </c>
      <c r="E67" s="46"/>
    </row>
    <row r="68" spans="1:6" x14ac:dyDescent="0.25">
      <c r="A68" s="55" t="s">
        <v>76</v>
      </c>
      <c r="B68" s="61">
        <f>C68/10</f>
        <v>21.6</v>
      </c>
      <c r="C68" s="61">
        <f>C40*1.8</f>
        <v>216</v>
      </c>
      <c r="D68" s="61">
        <f>C68*10</f>
        <v>2160</v>
      </c>
      <c r="E68" s="46"/>
    </row>
    <row r="69" spans="1:6" x14ac:dyDescent="0.25">
      <c r="A69" s="58" t="s">
        <v>77</v>
      </c>
      <c r="B69" s="62">
        <f>B68-B66</f>
        <v>13.600000000000001</v>
      </c>
      <c r="C69" s="62">
        <f t="shared" ref="C69:D69" si="0">C68-C66</f>
        <v>136</v>
      </c>
      <c r="D69" s="62">
        <f t="shared" si="0"/>
        <v>1360</v>
      </c>
      <c r="E69" s="46"/>
    </row>
    <row r="71" spans="1:6" ht="59.25" customHeight="1" x14ac:dyDescent="0.25">
      <c r="A71" s="49" t="s">
        <v>32</v>
      </c>
      <c r="B71" s="66" t="s">
        <v>69</v>
      </c>
      <c r="C71" s="66"/>
      <c r="D71" s="66"/>
    </row>
    <row r="72" spans="1:6" x14ac:dyDescent="0.25">
      <c r="A72" s="19"/>
      <c r="B72" s="40"/>
      <c r="C72" s="40"/>
      <c r="D72" s="40"/>
      <c r="E72" s="47"/>
      <c r="F72" s="47"/>
    </row>
    <row r="73" spans="1:6" ht="59.25" customHeight="1" x14ac:dyDescent="0.25">
      <c r="A73" s="50" t="s">
        <v>33</v>
      </c>
      <c r="B73" s="66" t="s">
        <v>70</v>
      </c>
      <c r="C73" s="66"/>
      <c r="D73" s="66"/>
      <c r="E73" s="40"/>
      <c r="F73" s="40"/>
    </row>
    <row r="74" spans="1:6" ht="15" customHeight="1" x14ac:dyDescent="0.25">
      <c r="B74" s="47"/>
      <c r="C74" s="47"/>
      <c r="D74" s="47"/>
      <c r="E74" s="47"/>
      <c r="F74" s="47"/>
    </row>
    <row r="75" spans="1:6" x14ac:dyDescent="0.25">
      <c r="B75" s="47"/>
      <c r="C75" s="47"/>
      <c r="D75" s="47"/>
      <c r="E75" s="47"/>
      <c r="F75" s="47"/>
    </row>
    <row r="76" spans="1:6" x14ac:dyDescent="0.25">
      <c r="B76" s="47"/>
      <c r="C76" s="47"/>
      <c r="D76" s="47"/>
      <c r="E76" s="47"/>
      <c r="F76" s="47"/>
    </row>
    <row r="77" spans="1:6" x14ac:dyDescent="0.25">
      <c r="E77" s="47"/>
      <c r="F77" s="47"/>
    </row>
  </sheetData>
  <mergeCells count="6">
    <mergeCell ref="B71:D71"/>
    <mergeCell ref="B73:D73"/>
    <mergeCell ref="A20:D20"/>
    <mergeCell ref="A4:D4"/>
    <mergeCell ref="A5:D5"/>
    <mergeCell ref="A6:D6"/>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4:D73"/>
  <sheetViews>
    <sheetView workbookViewId="0">
      <selection activeCell="A7" sqref="A7"/>
    </sheetView>
  </sheetViews>
  <sheetFormatPr defaultRowHeight="15" x14ac:dyDescent="0.25"/>
  <cols>
    <col min="1" max="1" width="32" customWidth="1"/>
    <col min="2" max="2" width="23.140625" customWidth="1"/>
    <col min="3" max="3" width="23.28515625" customWidth="1"/>
    <col min="4" max="4" width="31.85546875" customWidth="1"/>
  </cols>
  <sheetData>
    <row r="4" spans="1:4" ht="21" x14ac:dyDescent="0.35">
      <c r="A4" s="68" t="s">
        <v>67</v>
      </c>
      <c r="B4" s="68"/>
      <c r="C4" s="68"/>
      <c r="D4" s="68"/>
    </row>
    <row r="5" spans="1:4" ht="21" x14ac:dyDescent="0.35">
      <c r="A5" s="68" t="s">
        <v>68</v>
      </c>
      <c r="B5" s="68"/>
      <c r="C5" s="68"/>
      <c r="D5" s="68"/>
    </row>
    <row r="6" spans="1:4" ht="21" x14ac:dyDescent="0.35">
      <c r="A6" s="68" t="s">
        <v>92</v>
      </c>
      <c r="B6" s="68"/>
      <c r="C6" s="68"/>
      <c r="D6" s="68"/>
    </row>
    <row r="7" spans="1:4" ht="30.75" customHeight="1" x14ac:dyDescent="0.25">
      <c r="A7" s="51" t="s">
        <v>41</v>
      </c>
    </row>
    <row r="8" spans="1:4" x14ac:dyDescent="0.25">
      <c r="A8" s="18"/>
      <c r="B8" s="18"/>
      <c r="C8" s="18"/>
      <c r="D8" s="18"/>
    </row>
    <row r="9" spans="1:4" x14ac:dyDescent="0.25">
      <c r="A9" s="41" t="s">
        <v>34</v>
      </c>
      <c r="B9" s="48" t="s">
        <v>46</v>
      </c>
      <c r="C9" s="15" t="s">
        <v>23</v>
      </c>
      <c r="D9" s="5" t="s">
        <v>88</v>
      </c>
    </row>
    <row r="10" spans="1:4" x14ac:dyDescent="0.25">
      <c r="A10" s="41" t="s">
        <v>37</v>
      </c>
      <c r="B10" s="48" t="s">
        <v>81</v>
      </c>
      <c r="C10" s="41" t="s">
        <v>61</v>
      </c>
      <c r="D10" s="16" t="s">
        <v>62</v>
      </c>
    </row>
    <row r="11" spans="1:4" x14ac:dyDescent="0.25">
      <c r="A11" s="41" t="s">
        <v>35</v>
      </c>
      <c r="B11" s="16" t="s">
        <v>43</v>
      </c>
      <c r="C11" s="63">
        <v>1</v>
      </c>
      <c r="D11" s="64">
        <v>0.12</v>
      </c>
    </row>
    <row r="12" spans="1:4" x14ac:dyDescent="0.25">
      <c r="A12" s="41" t="s">
        <v>36</v>
      </c>
      <c r="B12" s="53" t="s">
        <v>42</v>
      </c>
      <c r="C12" s="41" t="s">
        <v>63</v>
      </c>
      <c r="D12" s="48" t="s">
        <v>89</v>
      </c>
    </row>
    <row r="13" spans="1:4" x14ac:dyDescent="0.25">
      <c r="A13" s="15"/>
      <c r="B13" s="15"/>
      <c r="C13" s="41" t="s">
        <v>64</v>
      </c>
      <c r="D13" s="48" t="s">
        <v>90</v>
      </c>
    </row>
    <row r="14" spans="1:4" x14ac:dyDescent="0.25">
      <c r="A14" s="14" t="s">
        <v>38</v>
      </c>
      <c r="B14" s="14" t="s">
        <v>75</v>
      </c>
    </row>
    <row r="15" spans="1:4" x14ac:dyDescent="0.25">
      <c r="A15" s="54" t="s">
        <v>0</v>
      </c>
      <c r="B15" s="54" t="s">
        <v>49</v>
      </c>
      <c r="C15" s="54" t="s">
        <v>1</v>
      </c>
      <c r="D15" s="54" t="s">
        <v>2</v>
      </c>
    </row>
    <row r="16" spans="1:4" x14ac:dyDescent="0.25">
      <c r="A16" s="5" t="s">
        <v>73</v>
      </c>
      <c r="B16" s="6">
        <v>1000</v>
      </c>
      <c r="C16" s="6">
        <v>7</v>
      </c>
      <c r="D16" s="6">
        <f>B16*C16</f>
        <v>7000</v>
      </c>
    </row>
    <row r="17" spans="1:4" x14ac:dyDescent="0.25">
      <c r="A17" s="5" t="s">
        <v>3</v>
      </c>
      <c r="B17" s="52">
        <v>1000</v>
      </c>
      <c r="C17" s="6">
        <v>0.5</v>
      </c>
      <c r="D17" s="6">
        <f>B17*C17</f>
        <v>500</v>
      </c>
    </row>
    <row r="18" spans="1:4" x14ac:dyDescent="0.25">
      <c r="A18" s="8"/>
      <c r="B18" s="52"/>
      <c r="C18" s="52"/>
      <c r="D18" s="52"/>
    </row>
    <row r="19" spans="1:4" x14ac:dyDescent="0.25">
      <c r="A19" s="9"/>
      <c r="B19" s="10" t="s">
        <v>4</v>
      </c>
      <c r="C19" s="11" t="s">
        <v>5</v>
      </c>
      <c r="D19" s="12">
        <f>D16+D17</f>
        <v>7500</v>
      </c>
    </row>
    <row r="20" spans="1:4" x14ac:dyDescent="0.25">
      <c r="A20" s="67"/>
      <c r="B20" s="67"/>
      <c r="C20" s="67"/>
      <c r="D20" s="67"/>
    </row>
    <row r="21" spans="1:4" x14ac:dyDescent="0.25">
      <c r="A21" s="13" t="s">
        <v>6</v>
      </c>
      <c r="B21" s="54" t="s">
        <v>49</v>
      </c>
      <c r="C21" s="54" t="s">
        <v>1</v>
      </c>
      <c r="D21" s="54" t="s">
        <v>2</v>
      </c>
    </row>
    <row r="22" spans="1:4" x14ac:dyDescent="0.25">
      <c r="A22" s="8"/>
      <c r="B22" s="52"/>
      <c r="C22" s="52"/>
      <c r="D22" s="52"/>
    </row>
    <row r="23" spans="1:4" x14ac:dyDescent="0.25">
      <c r="A23" s="5" t="s">
        <v>7</v>
      </c>
      <c r="B23" s="6">
        <v>1</v>
      </c>
      <c r="C23" s="6">
        <v>300</v>
      </c>
      <c r="D23" s="6">
        <f>B23*C23</f>
        <v>300</v>
      </c>
    </row>
    <row r="24" spans="1:4" x14ac:dyDescent="0.25">
      <c r="A24" s="5" t="s">
        <v>8</v>
      </c>
      <c r="B24" s="6">
        <f>32*10</f>
        <v>320</v>
      </c>
      <c r="C24" s="6">
        <v>6.5</v>
      </c>
      <c r="D24" s="6">
        <f>B24*C24</f>
        <v>2080</v>
      </c>
    </row>
    <row r="25" spans="1:4" x14ac:dyDescent="0.25">
      <c r="A25" s="5" t="s">
        <v>9</v>
      </c>
      <c r="B25" s="52"/>
      <c r="C25" s="52"/>
      <c r="D25" s="6">
        <v>200</v>
      </c>
    </row>
    <row r="26" spans="1:4" x14ac:dyDescent="0.25">
      <c r="A26" s="5" t="s">
        <v>10</v>
      </c>
      <c r="B26" s="17">
        <f>B51/5</f>
        <v>408000</v>
      </c>
      <c r="C26" s="52"/>
      <c r="D26" s="6">
        <f>B26/300</f>
        <v>1360</v>
      </c>
    </row>
    <row r="27" spans="1:4" x14ac:dyDescent="0.25">
      <c r="A27" s="5" t="s">
        <v>28</v>
      </c>
      <c r="B27" s="17">
        <f>B26*9%</f>
        <v>36720</v>
      </c>
      <c r="C27" s="52"/>
      <c r="D27" s="6">
        <f>B27/300</f>
        <v>122.4</v>
      </c>
    </row>
    <row r="28" spans="1:4" x14ac:dyDescent="0.25">
      <c r="A28" s="5" t="s">
        <v>29</v>
      </c>
      <c r="B28" s="17">
        <f>B16*0.5%</f>
        <v>5</v>
      </c>
      <c r="C28" s="52">
        <f>C16</f>
        <v>7</v>
      </c>
      <c r="D28" s="6">
        <f>B28*C28</f>
        <v>35</v>
      </c>
    </row>
    <row r="29" spans="1:4" x14ac:dyDescent="0.25">
      <c r="A29" s="9"/>
      <c r="B29" s="10" t="s">
        <v>11</v>
      </c>
      <c r="C29" s="11" t="s">
        <v>5</v>
      </c>
      <c r="D29" s="12">
        <f>SUM(D23:D28)</f>
        <v>4097.3999999999996</v>
      </c>
    </row>
    <row r="30" spans="1:4" x14ac:dyDescent="0.25">
      <c r="A30" s="52"/>
      <c r="B30" s="52"/>
      <c r="C30" s="52"/>
      <c r="D30" s="52"/>
    </row>
    <row r="31" spans="1:4" x14ac:dyDescent="0.25">
      <c r="A31" s="13" t="s">
        <v>12</v>
      </c>
      <c r="B31" s="54" t="s">
        <v>49</v>
      </c>
      <c r="C31" s="54" t="s">
        <v>1</v>
      </c>
      <c r="D31" s="54" t="s">
        <v>2</v>
      </c>
    </row>
    <row r="32" spans="1:4" x14ac:dyDescent="0.25">
      <c r="A32" s="5" t="s">
        <v>13</v>
      </c>
      <c r="B32" s="6">
        <f>B40</f>
        <v>120</v>
      </c>
      <c r="C32" s="6">
        <v>1.5</v>
      </c>
      <c r="D32" s="6">
        <f>B32*C32</f>
        <v>180</v>
      </c>
    </row>
    <row r="33" spans="1:4" x14ac:dyDescent="0.25">
      <c r="A33" s="5" t="s">
        <v>14</v>
      </c>
      <c r="B33" s="6">
        <f>B32</f>
        <v>120</v>
      </c>
      <c r="C33" s="6">
        <v>0.5</v>
      </c>
      <c r="D33" s="6">
        <f>B33*C33</f>
        <v>60</v>
      </c>
    </row>
    <row r="34" spans="1:4" x14ac:dyDescent="0.25">
      <c r="A34" s="5" t="s">
        <v>50</v>
      </c>
      <c r="B34" s="6">
        <v>120</v>
      </c>
      <c r="C34" s="6">
        <v>1</v>
      </c>
      <c r="D34" s="6">
        <f>B34*C34</f>
        <v>120</v>
      </c>
    </row>
    <row r="35" spans="1:4" x14ac:dyDescent="0.25">
      <c r="A35" s="9"/>
      <c r="B35" s="10"/>
      <c r="C35" s="11" t="s">
        <v>5</v>
      </c>
      <c r="D35" s="12">
        <f>SUM(D32:D34)</f>
        <v>360</v>
      </c>
    </row>
    <row r="36" spans="1:4" x14ac:dyDescent="0.25">
      <c r="A36" s="52"/>
      <c r="B36" s="52"/>
      <c r="C36" s="52"/>
      <c r="D36" s="52"/>
    </row>
    <row r="37" spans="1:4" x14ac:dyDescent="0.25">
      <c r="A37" s="52"/>
      <c r="B37" s="11" t="s">
        <v>15</v>
      </c>
      <c r="C37" s="11" t="s">
        <v>16</v>
      </c>
      <c r="D37" s="12">
        <f>D19+D29+D35</f>
        <v>11957.4</v>
      </c>
    </row>
    <row r="38" spans="1:4" x14ac:dyDescent="0.25">
      <c r="A38" s="16" t="s">
        <v>48</v>
      </c>
      <c r="B38" s="52"/>
      <c r="C38" s="52"/>
      <c r="D38" s="52"/>
    </row>
    <row r="39" spans="1:4" x14ac:dyDescent="0.25">
      <c r="A39" s="13" t="s">
        <v>17</v>
      </c>
      <c r="B39" s="54" t="s">
        <v>49</v>
      </c>
      <c r="C39" s="54" t="s">
        <v>1</v>
      </c>
      <c r="D39" s="54" t="s">
        <v>2</v>
      </c>
    </row>
    <row r="40" spans="1:4" x14ac:dyDescent="0.25">
      <c r="A40" s="5" t="s">
        <v>65</v>
      </c>
      <c r="B40" s="6">
        <f>B16*12%</f>
        <v>120</v>
      </c>
      <c r="C40" s="6">
        <v>120</v>
      </c>
      <c r="D40" s="6">
        <f>B40*C40</f>
        <v>14400</v>
      </c>
    </row>
    <row r="41" spans="1:4" x14ac:dyDescent="0.25">
      <c r="A41" s="52"/>
      <c r="B41" s="52"/>
      <c r="C41" s="11" t="s">
        <v>15</v>
      </c>
      <c r="D41" s="12">
        <f>SUM(D40:D40)</f>
        <v>14400</v>
      </c>
    </row>
    <row r="43" spans="1:4" ht="28.5" x14ac:dyDescent="0.25">
      <c r="C43" s="44" t="s">
        <v>24</v>
      </c>
      <c r="D43" s="45">
        <f>D41-D37</f>
        <v>2442.6000000000004</v>
      </c>
    </row>
    <row r="44" spans="1:4" ht="28.5" x14ac:dyDescent="0.25">
      <c r="C44" s="43" t="s">
        <v>82</v>
      </c>
      <c r="D44" s="42">
        <f>D43/B16</f>
        <v>2.4426000000000005</v>
      </c>
    </row>
    <row r="45" spans="1:4" ht="28.5" x14ac:dyDescent="0.25">
      <c r="C45" s="43" t="s">
        <v>84</v>
      </c>
      <c r="D45" s="42">
        <f>D43*24</f>
        <v>58622.400000000009</v>
      </c>
    </row>
    <row r="46" spans="1:4" x14ac:dyDescent="0.25">
      <c r="A46" s="28" t="s">
        <v>18</v>
      </c>
      <c r="B46" s="29"/>
      <c r="C46" s="30"/>
    </row>
    <row r="47" spans="1:4" x14ac:dyDescent="0.25">
      <c r="A47" s="34" t="s">
        <v>19</v>
      </c>
      <c r="B47" s="34">
        <f>250000</f>
        <v>250000</v>
      </c>
      <c r="C47" s="35"/>
    </row>
    <row r="48" spans="1:4" x14ac:dyDescent="0.25">
      <c r="A48" s="36" t="s">
        <v>20</v>
      </c>
      <c r="B48" s="36">
        <f>2400000</f>
        <v>2400000</v>
      </c>
      <c r="C48" s="37"/>
    </row>
    <row r="49" spans="1:4" x14ac:dyDescent="0.25">
      <c r="A49" s="38" t="s">
        <v>21</v>
      </c>
      <c r="B49" s="38">
        <f>B58</f>
        <v>70000</v>
      </c>
      <c r="C49" s="39"/>
    </row>
    <row r="50" spans="1:4" ht="28.5" x14ac:dyDescent="0.25">
      <c r="A50" s="21" t="s">
        <v>5</v>
      </c>
      <c r="B50" s="21">
        <f>SUM(B47:B49)</f>
        <v>2720000</v>
      </c>
      <c r="C50" s="22" t="s">
        <v>30</v>
      </c>
    </row>
    <row r="51" spans="1:4" x14ac:dyDescent="0.25">
      <c r="A51" s="31" t="s">
        <v>22</v>
      </c>
      <c r="B51" s="31">
        <f>B50*75%</f>
        <v>2040000</v>
      </c>
      <c r="C51" s="31">
        <f>B51/5</f>
        <v>408000</v>
      </c>
    </row>
    <row r="52" spans="1:4" x14ac:dyDescent="0.25">
      <c r="A52" s="32" t="s">
        <v>27</v>
      </c>
      <c r="B52" s="32">
        <f>B50*25%</f>
        <v>680000</v>
      </c>
      <c r="C52" s="33"/>
    </row>
    <row r="54" spans="1:4" x14ac:dyDescent="0.25">
      <c r="A54" s="23" t="s">
        <v>39</v>
      </c>
      <c r="B54" s="23"/>
    </row>
    <row r="55" spans="1:4" x14ac:dyDescent="0.25">
      <c r="A55" s="25" t="s">
        <v>31</v>
      </c>
      <c r="B55" s="25">
        <f>1000</f>
        <v>1000</v>
      </c>
    </row>
    <row r="56" spans="1:4" x14ac:dyDescent="0.25">
      <c r="A56" s="26" t="s">
        <v>25</v>
      </c>
      <c r="B56" s="26">
        <v>10</v>
      </c>
    </row>
    <row r="57" spans="1:4" x14ac:dyDescent="0.25">
      <c r="A57" s="27" t="s">
        <v>26</v>
      </c>
      <c r="B57" s="27">
        <f>C16</f>
        <v>7</v>
      </c>
    </row>
    <row r="58" spans="1:4" ht="30" x14ac:dyDescent="0.25">
      <c r="A58" s="24" t="s">
        <v>40</v>
      </c>
      <c r="B58" s="24">
        <f>B55*B56*B57</f>
        <v>70000</v>
      </c>
    </row>
    <row r="60" spans="1:4" x14ac:dyDescent="0.25">
      <c r="A60" s="55" t="s">
        <v>53</v>
      </c>
      <c r="B60" s="56"/>
    </row>
    <row r="61" spans="1:4" x14ac:dyDescent="0.25">
      <c r="A61" s="57" t="s">
        <v>51</v>
      </c>
      <c r="B61" s="57">
        <v>140</v>
      </c>
    </row>
    <row r="62" spans="1:4" x14ac:dyDescent="0.25">
      <c r="A62" s="57" t="s">
        <v>52</v>
      </c>
      <c r="B62" s="57">
        <v>500</v>
      </c>
    </row>
    <row r="64" spans="1:4" ht="15" customHeight="1" x14ac:dyDescent="0.25">
      <c r="A64" s="59" t="s">
        <v>54</v>
      </c>
      <c r="B64" s="59"/>
      <c r="C64" s="59"/>
      <c r="D64" s="59"/>
    </row>
    <row r="65" spans="1:4" ht="16.5" customHeight="1" x14ac:dyDescent="0.25">
      <c r="A65" s="56" t="s">
        <v>79</v>
      </c>
      <c r="B65" s="60" t="s">
        <v>55</v>
      </c>
      <c r="C65" s="60" t="s">
        <v>57</v>
      </c>
      <c r="D65" s="60" t="s">
        <v>56</v>
      </c>
    </row>
    <row r="66" spans="1:4" ht="16.5" customHeight="1" x14ac:dyDescent="0.25">
      <c r="A66" s="56" t="s">
        <v>72</v>
      </c>
      <c r="B66" s="60">
        <v>12</v>
      </c>
      <c r="C66" s="60">
        <v>120</v>
      </c>
      <c r="D66" s="60">
        <v>1200</v>
      </c>
    </row>
    <row r="67" spans="1:4" ht="15" customHeight="1" x14ac:dyDescent="0.25">
      <c r="A67" s="55" t="s">
        <v>80</v>
      </c>
      <c r="B67" s="65" t="s">
        <v>66</v>
      </c>
      <c r="C67" s="61">
        <v>1.3</v>
      </c>
      <c r="D67" s="61">
        <v>13</v>
      </c>
    </row>
    <row r="68" spans="1:4" ht="18.75" customHeight="1" x14ac:dyDescent="0.25">
      <c r="A68" s="55" t="s">
        <v>76</v>
      </c>
      <c r="B68" s="61">
        <f>C40/10</f>
        <v>12</v>
      </c>
      <c r="C68" s="61">
        <f>C40</f>
        <v>120</v>
      </c>
      <c r="D68" s="61">
        <f>C40*10</f>
        <v>1200</v>
      </c>
    </row>
    <row r="69" spans="1:4" ht="18.75" customHeight="1" x14ac:dyDescent="0.25">
      <c r="A69" s="58" t="s">
        <v>60</v>
      </c>
      <c r="B69" s="62">
        <f>B68-B66</f>
        <v>0</v>
      </c>
      <c r="C69" s="62">
        <f t="shared" ref="C69:D69" si="0">C68-C66</f>
        <v>0</v>
      </c>
      <c r="D69" s="62">
        <f t="shared" si="0"/>
        <v>0</v>
      </c>
    </row>
    <row r="71" spans="1:4" ht="60" customHeight="1" x14ac:dyDescent="0.25">
      <c r="A71" s="49" t="s">
        <v>32</v>
      </c>
      <c r="B71" s="66" t="s">
        <v>71</v>
      </c>
      <c r="C71" s="66"/>
      <c r="D71" s="66"/>
    </row>
    <row r="72" spans="1:4" x14ac:dyDescent="0.25">
      <c r="A72" s="19"/>
      <c r="B72" s="47"/>
      <c r="C72" s="47"/>
      <c r="D72" s="47"/>
    </row>
    <row r="73" spans="1:4" ht="50.25" customHeight="1" x14ac:dyDescent="0.25">
      <c r="A73" s="50" t="s">
        <v>33</v>
      </c>
      <c r="B73" s="69" t="s">
        <v>70</v>
      </c>
      <c r="C73" s="69"/>
      <c r="D73" s="69"/>
    </row>
  </sheetData>
  <mergeCells count="6">
    <mergeCell ref="A20:D20"/>
    <mergeCell ref="B71:D71"/>
    <mergeCell ref="B73:D73"/>
    <mergeCell ref="A4:D4"/>
    <mergeCell ref="A5:D5"/>
    <mergeCell ref="A6:D6"/>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Onion</vt:lpstr>
      <vt:lpstr>Tomato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2023-09-07T09:42:14Z</dcterms:modified>
</cp:coreProperties>
</file>