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5D7F5DE3-2B70-4632-B8BA-8763A83BF8B1}" xr6:coauthVersionLast="47" xr6:coauthVersionMax="47" xr10:uidLastSave="{00000000-0000-0000-0000-000000000000}"/>
  <bookViews>
    <workbookView xWindow="-120" yWindow="-120" windowWidth="20730" windowHeight="11160" xr2:uid="{00000000-000D-0000-FFFF-FFFF00000000}"/>
  </bookViews>
  <sheets>
    <sheet name="chilli Powder" sheetId="2" r:id="rId1"/>
    <sheet name="Masala" sheetId="1" r:id="rId2"/>
  </sheets>
  <calcPr calcId="181029"/>
</workbook>
</file>

<file path=xl/calcChain.xml><?xml version="1.0" encoding="utf-8"?>
<calcChain xmlns="http://schemas.openxmlformats.org/spreadsheetml/2006/main">
  <c r="B52" i="2" l="1"/>
  <c r="C32" i="1"/>
  <c r="B35" i="2"/>
  <c r="D35" i="2" s="1"/>
  <c r="E50" i="1"/>
  <c r="C40" i="1"/>
  <c r="C49" i="1"/>
  <c r="K22" i="1"/>
  <c r="D36" i="2"/>
  <c r="E21" i="1"/>
  <c r="E22" i="1"/>
  <c r="E23" i="1"/>
  <c r="E24" i="1"/>
  <c r="E25" i="1"/>
  <c r="E26" i="1"/>
  <c r="E27" i="1"/>
  <c r="E28" i="1"/>
  <c r="E29" i="1"/>
  <c r="E30" i="1"/>
  <c r="E31" i="1"/>
  <c r="E20" i="1"/>
  <c r="B63" i="2"/>
  <c r="B61" i="2"/>
  <c r="B30" i="2"/>
  <c r="D19" i="2"/>
  <c r="D42" i="2"/>
  <c r="D43" i="2" s="1"/>
  <c r="D34" i="2"/>
  <c r="B26" i="2"/>
  <c r="D26" i="2" s="1"/>
  <c r="D25" i="2"/>
  <c r="C44" i="1"/>
  <c r="D37" i="2" l="1"/>
  <c r="E32" i="1"/>
  <c r="B64" i="2"/>
  <c r="B54" i="2" s="1"/>
  <c r="B55" i="2" s="1"/>
  <c r="D20" i="2"/>
  <c r="D21" i="2" s="1"/>
  <c r="C30" i="2" s="1"/>
  <c r="D30" i="2" s="1"/>
  <c r="D44" i="1" l="1"/>
  <c r="E44" i="1" s="1"/>
  <c r="B75" i="1"/>
  <c r="B77" i="1" s="1"/>
  <c r="B68" i="1" s="1"/>
  <c r="B69" i="1" s="1"/>
  <c r="B57" i="2"/>
  <c r="B56" i="2"/>
  <c r="E56" i="1"/>
  <c r="E40" i="1"/>
  <c r="E39" i="1"/>
  <c r="E34" i="1"/>
  <c r="E35" i="1" s="1"/>
  <c r="C56" i="2" l="1"/>
  <c r="B28" i="2"/>
  <c r="E57" i="1"/>
  <c r="B29" i="2" l="1"/>
  <c r="D29" i="2" s="1"/>
  <c r="D28" i="2"/>
  <c r="B71" i="1"/>
  <c r="B70" i="1"/>
  <c r="C42" i="1" s="1"/>
  <c r="C43" i="1" s="1"/>
  <c r="E48" i="1"/>
  <c r="E49" i="1"/>
  <c r="E51" i="1" l="1"/>
  <c r="D31" i="2"/>
  <c r="C70" i="1"/>
  <c r="E42" i="1"/>
  <c r="E43" i="1"/>
  <c r="D39" i="2" l="1"/>
  <c r="D45" i="2" s="1"/>
  <c r="D46" i="2" s="1"/>
  <c r="D47" i="2" s="1"/>
  <c r="E45" i="1"/>
  <c r="E53" i="1" s="1"/>
  <c r="E59" i="1" s="1"/>
  <c r="E60" i="1" s="1"/>
  <c r="E61" i="1" s="1"/>
</calcChain>
</file>

<file path=xl/sharedStrings.xml><?xml version="1.0" encoding="utf-8"?>
<sst xmlns="http://schemas.openxmlformats.org/spreadsheetml/2006/main" count="155" uniqueCount="78">
  <si>
    <t>Particulars</t>
  </si>
  <si>
    <t>Rate</t>
  </si>
  <si>
    <t>Amount</t>
  </si>
  <si>
    <t>Raw Material</t>
  </si>
  <si>
    <t>Transport</t>
  </si>
  <si>
    <t>A</t>
  </si>
  <si>
    <t>Total</t>
  </si>
  <si>
    <t>Production Charges</t>
  </si>
  <si>
    <t>Labour</t>
  </si>
  <si>
    <t>Light</t>
  </si>
  <si>
    <t>Admin</t>
  </si>
  <si>
    <t>Bank Loan</t>
  </si>
  <si>
    <t>B</t>
  </si>
  <si>
    <t>Other Cost</t>
  </si>
  <si>
    <t>Local Transport</t>
  </si>
  <si>
    <t>Grand Total</t>
  </si>
  <si>
    <t>( A+B+C)</t>
  </si>
  <si>
    <t>profit Side OF Business</t>
  </si>
  <si>
    <t>Loan Calculation</t>
  </si>
  <si>
    <t>Shed</t>
  </si>
  <si>
    <t>Machinery</t>
  </si>
  <si>
    <t>Other</t>
  </si>
  <si>
    <t>Bank Loan (75%)</t>
  </si>
  <si>
    <t xml:space="preserve">Final Profit (profit- expenditure)    </t>
  </si>
  <si>
    <t>2. Days</t>
  </si>
  <si>
    <t>Own contribution (25%)</t>
  </si>
  <si>
    <t>Interest on Bank loan</t>
  </si>
  <si>
    <t>1500 Days (300 day per year)</t>
  </si>
  <si>
    <t>Profit Per Kg</t>
  </si>
  <si>
    <t xml:space="preserve">टिप: </t>
  </si>
  <si>
    <t>Note :</t>
  </si>
  <si>
    <t>Working Hours</t>
  </si>
  <si>
    <t xml:space="preserve">Per Batch Timing </t>
  </si>
  <si>
    <t>Batches Per Day</t>
  </si>
  <si>
    <t xml:space="preserve"> Production </t>
  </si>
  <si>
    <t>Raw Material Required (Per Day)</t>
  </si>
  <si>
    <t>Masala Calculation Sheet</t>
  </si>
  <si>
    <t>:8</t>
  </si>
  <si>
    <t>: 1000 Kg</t>
  </si>
  <si>
    <t xml:space="preserve"> : 50 Kg per batch</t>
  </si>
  <si>
    <t>: 20</t>
  </si>
  <si>
    <t>1. Raw Material (Per Day cost)</t>
  </si>
  <si>
    <t>Total Working Capital Cost (for 2 days) A*B*C</t>
  </si>
  <si>
    <t>Raw Material Transport</t>
  </si>
  <si>
    <t xml:space="preserve">1% Production Loss </t>
  </si>
  <si>
    <t>1. Raw Material</t>
  </si>
  <si>
    <t>3. Price</t>
  </si>
  <si>
    <t>Chilli Powder</t>
  </si>
  <si>
    <t>1000 Kg (output)</t>
  </si>
  <si>
    <t>Packaging Cost (100 gm Pouches) (10 pouches per kg) (1000 kg =10000 pouches)</t>
  </si>
  <si>
    <t>Profit Per Pouch</t>
  </si>
  <si>
    <t xml:space="preserve">Income </t>
  </si>
  <si>
    <t>Working Capital (for 5 days)</t>
  </si>
  <si>
    <t>Total Working Capital Cost (for 5 days) A*B*C</t>
  </si>
  <si>
    <t>Fresh Onion (कांदा)</t>
  </si>
  <si>
    <t>Garlic Powder (लसूण पावडर)</t>
  </si>
  <si>
    <t>Ginger Powder (आले पावडर)</t>
  </si>
  <si>
    <t>Coriander Seeds (धने)</t>
  </si>
  <si>
    <t>Chilli (मिरची)</t>
  </si>
  <si>
    <t>Clove ( लवंग)</t>
  </si>
  <si>
    <t>Black Pepper (मिरी)</t>
  </si>
  <si>
    <t>Cinemmon (दालचिनी)</t>
  </si>
  <si>
    <t>Sesamum (तीळ)</t>
  </si>
  <si>
    <t>Termeric (हळकुंड)</t>
  </si>
  <si>
    <t>Salt (मीठ)</t>
  </si>
  <si>
    <t>Oil (तेल)</t>
  </si>
  <si>
    <t>Marketing Cost</t>
  </si>
  <si>
    <t>Quantity (Kg)</t>
  </si>
  <si>
    <t>Quantity (Kg/Puches)</t>
  </si>
  <si>
    <t>Formula (Percentage)</t>
  </si>
  <si>
    <t xml:space="preserve">Quantity </t>
  </si>
  <si>
    <t>मसाला</t>
  </si>
  <si>
    <t>(मिर्ची पावडर)</t>
  </si>
  <si>
    <t>(कांदा लसुण मसाला)</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</si>
  <si>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</si>
  <si>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</si>
  <si>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Distributer Price</t>
  </si>
  <si>
    <t>Retailer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</si>
</sst>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6"/>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2" fillId="2" borderId="0" xfId="0" applyFont="1" applyFill="1" applyAlignment="1">
      <alignment horizontal="left" vertical="top" wrapText="1" indent="5"/>
    </xf>
    <xf numFmtId="0" fontId="2" fillId="2" borderId="0" xfId="0" applyFont="1" applyFill="1" applyAlignment="1">
      <alignment horizontal="left" vertical="top" wrapText="1" indent="2"/>
    </xf>
    <xf numFmtId="0" fontId="2" fillId="2" borderId="0" xfId="0" applyFont="1" applyFill="1" applyAlignment="1">
      <alignment horizontal="left" vertical="top" wrapText="1" indent="3"/>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2" fillId="0" borderId="0" xfId="0" applyFont="1" applyAlignment="1">
      <alignment horizontal="left" vertical="top" wrapText="1" indent="1"/>
    </xf>
    <xf numFmtId="0" fontId="1" fillId="0" borderId="0" xfId="0" applyFont="1" applyAlignment="1">
      <alignment horizontal="center"/>
    </xf>
    <xf numFmtId="0" fontId="1" fillId="0" borderId="0" xfId="0" applyFont="1"/>
    <xf numFmtId="0" fontId="5" fillId="0" borderId="0" xfId="0" applyFont="1" applyAlignment="1">
      <alignment vertical="top" wrapText="1"/>
    </xf>
    <xf numFmtId="0" fontId="0" fillId="0" borderId="0" xfId="0" applyAlignment="1">
      <alignment wrapText="1"/>
    </xf>
    <xf numFmtId="0" fontId="2" fillId="5" borderId="10"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6" borderId="8" xfId="0" applyFill="1" applyBorder="1" applyAlignment="1">
      <alignment wrapText="1"/>
    </xf>
    <xf numFmtId="0" fontId="0" fillId="7" borderId="10"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2" fillId="4" borderId="3" xfId="0" applyFont="1" applyFill="1" applyBorder="1" applyAlignment="1">
      <alignment horizontal="center" vertical="top" wrapText="1"/>
    </xf>
    <xf numFmtId="0" fontId="3" fillId="4" borderId="4" xfId="0" applyFont="1" applyFill="1" applyBorder="1" applyAlignment="1">
      <alignment vertical="top" wrapText="1"/>
    </xf>
    <xf numFmtId="0" fontId="3" fillId="4" borderId="5" xfId="0" applyFont="1" applyFill="1" applyBorder="1" applyAlignment="1">
      <alignment vertical="top" wrapText="1"/>
    </xf>
    <xf numFmtId="0" fontId="4" fillId="8" borderId="9" xfId="0" applyFont="1" applyFill="1" applyBorder="1" applyAlignment="1">
      <alignment horizontal="center" vertical="top" wrapText="1"/>
    </xf>
    <xf numFmtId="0" fontId="4" fillId="8" borderId="10" xfId="0" applyFont="1" applyFill="1" applyBorder="1" applyAlignment="1">
      <alignment horizontal="center" vertical="top" wrapText="1"/>
    </xf>
    <xf numFmtId="0" fontId="3" fillId="8" borderId="10" xfId="0" applyFont="1" applyFill="1" applyBorder="1" applyAlignment="1">
      <alignment vertical="top" wrapText="1"/>
    </xf>
    <xf numFmtId="0" fontId="4" fillId="9" borderId="8" xfId="0" applyFont="1" applyFill="1" applyBorder="1" applyAlignment="1">
      <alignment horizontal="center" vertical="top" wrapText="1"/>
    </xf>
    <xf numFmtId="0" fontId="3" fillId="9" borderId="6" xfId="0" applyFont="1" applyFill="1" applyBorder="1" applyAlignment="1">
      <alignment vertical="top" wrapText="1"/>
    </xf>
    <xf numFmtId="0" fontId="4" fillId="9" borderId="9" xfId="0" applyFont="1" applyFill="1" applyBorder="1" applyAlignment="1">
      <alignment horizontal="center" vertical="top" wrapText="1"/>
    </xf>
    <xf numFmtId="0" fontId="3" fillId="9" borderId="2" xfId="0" applyFont="1" applyFill="1" applyBorder="1" applyAlignment="1">
      <alignment vertical="top" wrapText="1"/>
    </xf>
    <xf numFmtId="0" fontId="4" fillId="9" borderId="10" xfId="0" applyFont="1" applyFill="1" applyBorder="1" applyAlignment="1">
      <alignment horizontal="center" vertical="top" wrapText="1"/>
    </xf>
    <xf numFmtId="0" fontId="3" fillId="9" borderId="7" xfId="0" applyFont="1" applyFill="1" applyBorder="1" applyAlignment="1">
      <alignment vertical="top" wrapText="1"/>
    </xf>
    <xf numFmtId="0" fontId="0" fillId="0" borderId="0" xfId="0" applyAlignment="1">
      <alignment horizontal="left" wrapText="1"/>
    </xf>
    <xf numFmtId="0" fontId="0" fillId="0" borderId="0" xfId="0" applyAlignment="1">
      <alignment horizontal="left" vertical="top" wrapText="1"/>
    </xf>
    <xf numFmtId="0" fontId="1" fillId="0" borderId="0" xfId="0" applyFont="1" applyAlignment="1">
      <alignment horizontal="right"/>
    </xf>
    <xf numFmtId="0" fontId="4" fillId="6" borderId="7" xfId="0" applyFont="1" applyFill="1" applyBorder="1" applyAlignment="1">
      <alignment horizontal="left" vertical="top" wrapText="1" indent="4"/>
    </xf>
    <xf numFmtId="0" fontId="4" fillId="6" borderId="10" xfId="0" applyFont="1" applyFill="1" applyBorder="1" applyAlignment="1">
      <alignment horizontal="left" vertical="top" wrapText="1" indent="1"/>
    </xf>
    <xf numFmtId="0" fontId="4" fillId="6" borderId="1" xfId="0" applyFont="1" applyFill="1" applyBorder="1" applyAlignment="1">
      <alignment horizontal="left" vertical="top" wrapText="1" indent="1"/>
    </xf>
    <xf numFmtId="0" fontId="4" fillId="6" borderId="5" xfId="0" applyFont="1" applyFill="1" applyBorder="1" applyAlignment="1">
      <alignment horizontal="left" vertical="top" wrapText="1" indent="4"/>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right" vertical="top" wrapText="1"/>
    </xf>
    <xf numFmtId="0" fontId="1" fillId="0" borderId="0" xfId="0" applyFont="1" applyAlignment="1">
      <alignment horizontal="right" vertical="top"/>
    </xf>
    <xf numFmtId="0" fontId="0" fillId="6" borderId="0" xfId="0" applyFill="1" applyAlignment="1">
      <alignment wrapText="1"/>
    </xf>
    <xf numFmtId="0" fontId="4" fillId="3" borderId="0" xfId="0" applyFont="1" applyFill="1" applyAlignment="1">
      <alignment vertical="top" wrapText="1"/>
    </xf>
    <xf numFmtId="0" fontId="4" fillId="3" borderId="0" xfId="0" applyFont="1" applyFill="1" applyAlignment="1">
      <alignment vertical="top"/>
    </xf>
    <xf numFmtId="0" fontId="2" fillId="0" borderId="0" xfId="0" applyFont="1" applyAlignment="1">
      <alignment vertical="top" wrapText="1"/>
    </xf>
    <xf numFmtId="0" fontId="2" fillId="6" borderId="0" xfId="0" applyFont="1" applyFill="1" applyAlignment="1">
      <alignment horizontal="right" vertical="top" wrapText="1"/>
    </xf>
    <xf numFmtId="0" fontId="4" fillId="6" borderId="0" xfId="0" applyFont="1" applyFill="1" applyAlignment="1">
      <alignment horizontal="right" vertical="top" wrapText="1"/>
    </xf>
    <xf numFmtId="0" fontId="4" fillId="6" borderId="1" xfId="0" applyFont="1" applyFill="1" applyBorder="1" applyAlignment="1">
      <alignment horizontal="left" vertical="top" wrapText="1" indent="4"/>
    </xf>
    <xf numFmtId="0" fontId="2" fillId="2" borderId="0" xfId="0" applyFont="1" applyFill="1" applyAlignment="1">
      <alignment horizontal="center" vertical="top" wrapText="1"/>
    </xf>
    <xf numFmtId="10" fontId="4" fillId="0" borderId="0" xfId="0" applyNumberFormat="1" applyFont="1" applyAlignment="1">
      <alignment vertical="top" wrapText="1"/>
    </xf>
    <xf numFmtId="10" fontId="4" fillId="0" borderId="0" xfId="0" applyNumberFormat="1" applyFont="1" applyAlignment="1">
      <alignment vertical="top"/>
    </xf>
    <xf numFmtId="9" fontId="2" fillId="6" borderId="0" xfId="0" applyNumberFormat="1" applyFont="1" applyFill="1" applyAlignment="1">
      <alignment horizontal="right" vertical="top" wrapText="1"/>
    </xf>
    <xf numFmtId="0" fontId="0" fillId="0" borderId="0" xfId="0" applyAlignment="1">
      <alignment horizontal="left" vertical="top" wrapText="1"/>
    </xf>
    <xf numFmtId="0" fontId="3" fillId="0" borderId="0" xfId="0" applyFont="1" applyAlignment="1">
      <alignment vertical="top" wrapText="1"/>
    </xf>
    <xf numFmtId="0" fontId="6" fillId="0" borderId="0" xfId="0" applyFont="1" applyAlignment="1">
      <alignment horizontal="center"/>
    </xf>
    <xf numFmtId="0" fontId="1" fillId="0" borderId="0" xfId="0" applyFont="1" applyAlignment="1">
      <alignment horizontal="right"/>
    </xf>
    <xf numFmtId="0" fontId="2" fillId="0" borderId="0" xfId="0" applyFont="1" applyAlignment="1">
      <alignment horizontal="center" vertical="top" wrapText="1"/>
    </xf>
    <xf numFmtId="0" fontId="2" fillId="3"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1195513</xdr:colOff>
      <xdr:row>0</xdr:row>
      <xdr:rowOff>0</xdr:rowOff>
    </xdr:from>
    <xdr:to>
      <xdr:col>3</xdr:col>
      <xdr:colOff>1209675</xdr:colOff>
      <xdr:row>4</xdr:row>
      <xdr:rowOff>152399</xdr:rowOff>
    </xdr:to>
    <xdr:pic>
      <xdr:nvPicPr>
        <xdr:cNvPr id="3" name="Picture 2">
          <a:extLst>
            <a:ext uri="{FF2B5EF4-FFF2-40B4-BE49-F238E27FC236}">
              <a16:creationId xmlns:a16="http://schemas.microsoft.com/office/drawing/2014/main" id="{B6D82043-5E74-43FD-86F1-CDD2ED102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2163" y="0"/>
          <a:ext cx="1347662" cy="990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1333500</xdr:colOff>
      <xdr:row>0</xdr:row>
      <xdr:rowOff>0</xdr:rowOff>
    </xdr:from>
    <xdr:to>
      <xdr:col>4</xdr:col>
      <xdr:colOff>1338137</xdr:colOff>
      <xdr:row>4</xdr:row>
      <xdr:rowOff>152399</xdr:rowOff>
    </xdr:to>
    <xdr:pic>
      <xdr:nvPicPr>
        <xdr:cNvPr id="2" name="Picture 1">
          <a:extLst>
            <a:ext uri="{FF2B5EF4-FFF2-40B4-BE49-F238E27FC236}">
              <a16:creationId xmlns:a16="http://schemas.microsoft.com/office/drawing/2014/main" id="{F9E0C564-F5C7-4EA6-9571-15AF60B5FE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6400" y="95250"/>
          <a:ext cx="1347662" cy="9905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D71"/>
  <sheetViews>
    <sheetView tabSelected="1" topLeftCell="A46" workbookViewId="0">
      <selection activeCell="B29" sqref="B29"/>
    </sheetView>
  </sheetViews>
  <sheetFormatPr defaultRowHeight="15" x14ac:dyDescent="0.25"/>
  <cols>
    <col min="1" max="1" width="32" customWidth="1"/>
    <col min="2" max="2" width="23.140625" customWidth="1"/>
    <col min="3" max="3" width="20" customWidth="1"/>
    <col min="4" max="4" width="19.7109375" customWidth="1"/>
  </cols>
  <sheetData>
    <row r="4" spans="1:4" ht="21" x14ac:dyDescent="0.35">
      <c r="A4" s="60" t="s">
        <v>71</v>
      </c>
      <c r="B4" s="60"/>
      <c r="C4" s="60"/>
      <c r="D4" s="60"/>
    </row>
    <row r="5" spans="1:4" ht="21" x14ac:dyDescent="0.35">
      <c r="A5" s="60" t="s">
        <v>72</v>
      </c>
      <c r="B5" s="60"/>
      <c r="C5" s="60"/>
      <c r="D5" s="60"/>
    </row>
    <row r="8" spans="1:4" ht="30.75" customHeight="1" x14ac:dyDescent="0.25">
      <c r="A8" s="47" t="s">
        <v>36</v>
      </c>
    </row>
    <row r="10" spans="1:4" x14ac:dyDescent="0.25">
      <c r="A10" s="14"/>
      <c r="B10" s="50"/>
      <c r="C10" s="38" t="s">
        <v>31</v>
      </c>
      <c r="D10" s="44" t="s">
        <v>37</v>
      </c>
    </row>
    <row r="12" spans="1:4" x14ac:dyDescent="0.25">
      <c r="A12" s="38" t="s">
        <v>34</v>
      </c>
      <c r="B12" s="44" t="s">
        <v>39</v>
      </c>
    </row>
    <row r="13" spans="1:4" x14ac:dyDescent="0.25">
      <c r="A13" s="38" t="s">
        <v>32</v>
      </c>
      <c r="B13" s="15"/>
    </row>
    <row r="14" spans="1:4" x14ac:dyDescent="0.25">
      <c r="A14" s="38" t="s">
        <v>33</v>
      </c>
      <c r="B14" s="44" t="s">
        <v>40</v>
      </c>
    </row>
    <row r="15" spans="1:4" x14ac:dyDescent="0.25">
      <c r="A15" s="14"/>
      <c r="B15" s="14"/>
    </row>
    <row r="16" spans="1:4" x14ac:dyDescent="0.25">
      <c r="A16" s="13" t="s">
        <v>35</v>
      </c>
      <c r="B16" s="13" t="s">
        <v>38</v>
      </c>
    </row>
    <row r="18" spans="1:4" x14ac:dyDescent="0.25">
      <c r="A18" s="1" t="s">
        <v>0</v>
      </c>
      <c r="B18" s="2" t="s">
        <v>67</v>
      </c>
      <c r="C18" s="2" t="s">
        <v>1</v>
      </c>
      <c r="D18" s="3" t="s">
        <v>2</v>
      </c>
    </row>
    <row r="19" spans="1:4" x14ac:dyDescent="0.25">
      <c r="A19" s="4" t="s">
        <v>3</v>
      </c>
      <c r="B19" s="5">
        <v>1000</v>
      </c>
      <c r="C19" s="5">
        <v>220</v>
      </c>
      <c r="D19" s="5">
        <f>B19*C19</f>
        <v>220000</v>
      </c>
    </row>
    <row r="20" spans="1:4" x14ac:dyDescent="0.25">
      <c r="A20" s="4" t="s">
        <v>4</v>
      </c>
      <c r="B20" s="6">
        <v>1000</v>
      </c>
      <c r="C20" s="5">
        <v>0.5</v>
      </c>
      <c r="D20" s="5">
        <f>B20*C20</f>
        <v>500</v>
      </c>
    </row>
    <row r="21" spans="1:4" x14ac:dyDescent="0.25">
      <c r="A21" s="8"/>
      <c r="B21" s="9" t="s">
        <v>5</v>
      </c>
      <c r="C21" s="10" t="s">
        <v>6</v>
      </c>
      <c r="D21" s="11">
        <f>D19+D20</f>
        <v>220500</v>
      </c>
    </row>
    <row r="22" spans="1:4" x14ac:dyDescent="0.25">
      <c r="A22" s="59"/>
      <c r="B22" s="59"/>
      <c r="C22" s="59"/>
      <c r="D22" s="59"/>
    </row>
    <row r="23" spans="1:4" x14ac:dyDescent="0.25">
      <c r="A23" s="12" t="s">
        <v>7</v>
      </c>
      <c r="B23" s="2"/>
      <c r="C23" s="2" t="s">
        <v>1</v>
      </c>
      <c r="D23" s="3" t="s">
        <v>2</v>
      </c>
    </row>
    <row r="24" spans="1:4" x14ac:dyDescent="0.25">
      <c r="A24" s="7"/>
      <c r="B24" s="6"/>
      <c r="C24" s="6"/>
      <c r="D24" s="6"/>
    </row>
    <row r="25" spans="1:4" x14ac:dyDescent="0.25">
      <c r="A25" s="4" t="s">
        <v>8</v>
      </c>
      <c r="B25" s="5">
        <v>2</v>
      </c>
      <c r="C25" s="5">
        <v>300</v>
      </c>
      <c r="D25" s="5">
        <f>B25*C25</f>
        <v>600</v>
      </c>
    </row>
    <row r="26" spans="1:4" x14ac:dyDescent="0.25">
      <c r="A26" s="4" t="s">
        <v>9</v>
      </c>
      <c r="B26" s="5">
        <f>8*8</f>
        <v>64</v>
      </c>
      <c r="C26" s="5">
        <v>6.5</v>
      </c>
      <c r="D26" s="5">
        <f>B26*C26</f>
        <v>416</v>
      </c>
    </row>
    <row r="27" spans="1:4" x14ac:dyDescent="0.25">
      <c r="A27" s="4" t="s">
        <v>10</v>
      </c>
      <c r="B27" s="6"/>
      <c r="C27" s="6"/>
      <c r="D27" s="5">
        <v>500</v>
      </c>
    </row>
    <row r="28" spans="1:4" x14ac:dyDescent="0.25">
      <c r="A28" s="4" t="s">
        <v>11</v>
      </c>
      <c r="B28" s="16">
        <f>B56/5</f>
        <v>345000</v>
      </c>
      <c r="C28" s="6"/>
      <c r="D28" s="5">
        <f>B28/300</f>
        <v>1150</v>
      </c>
    </row>
    <row r="29" spans="1:4" x14ac:dyDescent="0.25">
      <c r="A29" s="4" t="s">
        <v>26</v>
      </c>
      <c r="B29" s="16">
        <f>B28*10%</f>
        <v>34500</v>
      </c>
      <c r="C29" s="6"/>
      <c r="D29" s="5">
        <f>B29/300</f>
        <v>115</v>
      </c>
    </row>
    <row r="30" spans="1:4" x14ac:dyDescent="0.25">
      <c r="A30" s="4" t="s">
        <v>44</v>
      </c>
      <c r="B30" s="16">
        <f>B20*1%</f>
        <v>10</v>
      </c>
      <c r="C30" s="6">
        <f>D21/1000</f>
        <v>220.5</v>
      </c>
      <c r="D30" s="5">
        <f>B30*C30</f>
        <v>2205</v>
      </c>
    </row>
    <row r="31" spans="1:4" x14ac:dyDescent="0.25">
      <c r="A31" s="8"/>
      <c r="B31" s="9" t="s">
        <v>12</v>
      </c>
      <c r="C31" s="10" t="s">
        <v>6</v>
      </c>
      <c r="D31" s="11">
        <f>SUM(D25:D30)</f>
        <v>4986</v>
      </c>
    </row>
    <row r="32" spans="1:4" x14ac:dyDescent="0.25">
      <c r="A32" s="6"/>
      <c r="B32" s="6"/>
      <c r="C32" s="6"/>
      <c r="D32" s="6"/>
    </row>
    <row r="33" spans="1:4" x14ac:dyDescent="0.25">
      <c r="A33" s="12" t="s">
        <v>13</v>
      </c>
      <c r="B33" s="2" t="s">
        <v>68</v>
      </c>
      <c r="C33" s="2" t="s">
        <v>1</v>
      </c>
      <c r="D33" s="3" t="s">
        <v>2</v>
      </c>
    </row>
    <row r="34" spans="1:4" ht="42.75" x14ac:dyDescent="0.25">
      <c r="A34" s="4" t="s">
        <v>49</v>
      </c>
      <c r="B34" s="5">
        <v>10000</v>
      </c>
      <c r="C34" s="5">
        <v>3</v>
      </c>
      <c r="D34" s="5">
        <f>B34*C34</f>
        <v>30000</v>
      </c>
    </row>
    <row r="35" spans="1:4" x14ac:dyDescent="0.25">
      <c r="A35" s="4" t="s">
        <v>14</v>
      </c>
      <c r="B35" s="5">
        <f>1000</f>
        <v>1000</v>
      </c>
      <c r="C35" s="5">
        <v>0.5</v>
      </c>
      <c r="D35" s="5">
        <f>B35*C35</f>
        <v>500</v>
      </c>
    </row>
    <row r="36" spans="1:4" x14ac:dyDescent="0.25">
      <c r="A36" s="4" t="s">
        <v>66</v>
      </c>
      <c r="B36" s="5">
        <v>1000</v>
      </c>
      <c r="C36" s="5">
        <v>2</v>
      </c>
      <c r="D36" s="5">
        <f>B36*C36</f>
        <v>2000</v>
      </c>
    </row>
    <row r="37" spans="1:4" x14ac:dyDescent="0.25">
      <c r="A37" s="8"/>
      <c r="B37" s="9"/>
      <c r="C37" s="10" t="s">
        <v>6</v>
      </c>
      <c r="D37" s="11">
        <f>SUM(D34:D36)</f>
        <v>32500</v>
      </c>
    </row>
    <row r="38" spans="1:4" x14ac:dyDescent="0.25">
      <c r="A38" s="6"/>
      <c r="B38" s="6"/>
      <c r="C38" s="6"/>
      <c r="D38" s="6"/>
    </row>
    <row r="39" spans="1:4" x14ac:dyDescent="0.25">
      <c r="A39" s="6"/>
      <c r="B39" s="10" t="s">
        <v>15</v>
      </c>
      <c r="C39" s="10" t="s">
        <v>16</v>
      </c>
      <c r="D39" s="11">
        <f>D21+D31+D37</f>
        <v>257986</v>
      </c>
    </row>
    <row r="40" spans="1:4" x14ac:dyDescent="0.25">
      <c r="A40" s="15" t="s">
        <v>48</v>
      </c>
      <c r="B40" s="6"/>
      <c r="C40" s="6"/>
      <c r="D40" s="6"/>
    </row>
    <row r="41" spans="1:4" x14ac:dyDescent="0.25">
      <c r="A41" s="12" t="s">
        <v>17</v>
      </c>
      <c r="B41" s="2" t="s">
        <v>67</v>
      </c>
      <c r="C41" s="2" t="s">
        <v>1</v>
      </c>
      <c r="D41" s="3" t="s">
        <v>2</v>
      </c>
    </row>
    <row r="42" spans="1:4" x14ac:dyDescent="0.25">
      <c r="A42" s="4" t="s">
        <v>47</v>
      </c>
      <c r="B42" s="5">
        <v>10000</v>
      </c>
      <c r="C42" s="5">
        <v>29</v>
      </c>
      <c r="D42" s="5">
        <f>B42*C42</f>
        <v>290000</v>
      </c>
    </row>
    <row r="43" spans="1:4" x14ac:dyDescent="0.25">
      <c r="A43" s="6"/>
      <c r="B43" s="6"/>
      <c r="C43" s="10" t="s">
        <v>15</v>
      </c>
      <c r="D43" s="11">
        <f>SUM(D42:D42)</f>
        <v>290000</v>
      </c>
    </row>
    <row r="45" spans="1:4" ht="28.5" x14ac:dyDescent="0.25">
      <c r="C45" s="41" t="s">
        <v>23</v>
      </c>
      <c r="D45" s="42">
        <f>D43-D39</f>
        <v>32014</v>
      </c>
    </row>
    <row r="46" spans="1:4" x14ac:dyDescent="0.25">
      <c r="C46" s="40" t="s">
        <v>28</v>
      </c>
      <c r="D46" s="39">
        <f>D45/1000</f>
        <v>32.014000000000003</v>
      </c>
    </row>
    <row r="47" spans="1:4" x14ac:dyDescent="0.25">
      <c r="C47" s="40" t="s">
        <v>50</v>
      </c>
      <c r="D47" s="53">
        <f>D46/10</f>
        <v>3.2014000000000005</v>
      </c>
    </row>
    <row r="48" spans="1:4" x14ac:dyDescent="0.25">
      <c r="C48" s="41" t="s">
        <v>76</v>
      </c>
      <c r="D48" s="53">
        <v>31.5</v>
      </c>
    </row>
    <row r="49" spans="1:4" x14ac:dyDescent="0.25">
      <c r="C49" s="41" t="s">
        <v>77</v>
      </c>
      <c r="D49" s="53">
        <v>35</v>
      </c>
    </row>
    <row r="51" spans="1:4" x14ac:dyDescent="0.25">
      <c r="A51" s="24" t="s">
        <v>18</v>
      </c>
      <c r="B51" s="25"/>
      <c r="C51" s="26"/>
    </row>
    <row r="52" spans="1:4" x14ac:dyDescent="0.25">
      <c r="A52" s="30" t="s">
        <v>19</v>
      </c>
      <c r="B52" s="30">
        <f>450000</f>
        <v>450000</v>
      </c>
      <c r="C52" s="31"/>
    </row>
    <row r="53" spans="1:4" x14ac:dyDescent="0.25">
      <c r="A53" s="32" t="s">
        <v>20</v>
      </c>
      <c r="B53" s="32">
        <v>750000</v>
      </c>
      <c r="C53" s="33"/>
    </row>
    <row r="54" spans="1:4" x14ac:dyDescent="0.25">
      <c r="A54" s="34" t="s">
        <v>21</v>
      </c>
      <c r="B54" s="34">
        <f>B64</f>
        <v>1100000</v>
      </c>
      <c r="C54" s="35"/>
    </row>
    <row r="55" spans="1:4" ht="28.5" x14ac:dyDescent="0.25">
      <c r="A55" s="18" t="s">
        <v>6</v>
      </c>
      <c r="B55" s="18">
        <f>SUM(B52:B54)</f>
        <v>2300000</v>
      </c>
      <c r="C55" s="19" t="s">
        <v>27</v>
      </c>
    </row>
    <row r="56" spans="1:4" x14ac:dyDescent="0.25">
      <c r="A56" s="27" t="s">
        <v>22</v>
      </c>
      <c r="B56" s="27">
        <f>B55*75%</f>
        <v>1725000</v>
      </c>
      <c r="C56" s="27">
        <f>B56/5</f>
        <v>345000</v>
      </c>
    </row>
    <row r="57" spans="1:4" x14ac:dyDescent="0.25">
      <c r="A57" s="28" t="s">
        <v>25</v>
      </c>
      <c r="B57" s="28">
        <f>B55*25%</f>
        <v>575000</v>
      </c>
      <c r="C57" s="29"/>
    </row>
    <row r="60" spans="1:4" x14ac:dyDescent="0.25">
      <c r="A60" s="20" t="s">
        <v>52</v>
      </c>
      <c r="B60" s="20"/>
    </row>
    <row r="61" spans="1:4" x14ac:dyDescent="0.25">
      <c r="A61" s="22" t="s">
        <v>45</v>
      </c>
      <c r="B61" s="22">
        <f>B19</f>
        <v>1000</v>
      </c>
    </row>
    <row r="62" spans="1:4" x14ac:dyDescent="0.25">
      <c r="A62" s="23" t="s">
        <v>24</v>
      </c>
      <c r="B62" s="23">
        <v>5</v>
      </c>
    </row>
    <row r="63" spans="1:4" x14ac:dyDescent="0.25">
      <c r="A63" s="23" t="s">
        <v>46</v>
      </c>
      <c r="B63" s="23">
        <f>C19</f>
        <v>220</v>
      </c>
    </row>
    <row r="64" spans="1:4" ht="30" x14ac:dyDescent="0.25">
      <c r="A64" s="21" t="s">
        <v>42</v>
      </c>
      <c r="B64" s="21">
        <f>B61*B62*B63</f>
        <v>1100000</v>
      </c>
    </row>
    <row r="67" spans="1:4" ht="15" customHeight="1" x14ac:dyDescent="0.25"/>
    <row r="68" spans="1:4" ht="66.75" customHeight="1" x14ac:dyDescent="0.25">
      <c r="A68" s="45" t="s">
        <v>29</v>
      </c>
      <c r="B68" s="58" t="s">
        <v>74</v>
      </c>
      <c r="C68" s="58"/>
      <c r="D68" s="58"/>
    </row>
    <row r="69" spans="1:4" x14ac:dyDescent="0.25">
      <c r="A69" s="36"/>
      <c r="B69" s="37"/>
      <c r="C69" s="37"/>
      <c r="D69" s="37"/>
    </row>
    <row r="70" spans="1:4" x14ac:dyDescent="0.25">
      <c r="A70" s="17"/>
      <c r="B70" s="37"/>
      <c r="C70" s="37"/>
      <c r="D70" s="37"/>
    </row>
    <row r="71" spans="1:4" ht="70.5" customHeight="1" x14ac:dyDescent="0.25">
      <c r="A71" s="46" t="s">
        <v>30</v>
      </c>
      <c r="B71" s="58" t="s">
        <v>75</v>
      </c>
      <c r="C71" s="58"/>
      <c r="D71" s="58"/>
    </row>
  </sheetData>
  <mergeCells count="5">
    <mergeCell ref="B71:D71"/>
    <mergeCell ref="A22:D22"/>
    <mergeCell ref="B68:D68"/>
    <mergeCell ref="A4:D4"/>
    <mergeCell ref="A5:D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K88"/>
  <sheetViews>
    <sheetView topLeftCell="A53" workbookViewId="0">
      <selection activeCell="K82" sqref="K82"/>
    </sheetView>
  </sheetViews>
  <sheetFormatPr defaultRowHeight="15" x14ac:dyDescent="0.25"/>
  <cols>
    <col min="1" max="1" width="25.5703125" customWidth="1"/>
    <col min="2" max="2" width="16.42578125" customWidth="1"/>
    <col min="3" max="3" width="20.28515625" customWidth="1"/>
    <col min="4" max="4" width="20.140625" customWidth="1"/>
    <col min="5" max="5" width="22" customWidth="1"/>
  </cols>
  <sheetData>
    <row r="4" spans="1:5" ht="21" x14ac:dyDescent="0.35">
      <c r="A4" s="60" t="s">
        <v>71</v>
      </c>
      <c r="B4" s="60"/>
      <c r="C4" s="60"/>
      <c r="D4" s="60"/>
      <c r="E4" s="60"/>
    </row>
    <row r="5" spans="1:5" ht="21" x14ac:dyDescent="0.35">
      <c r="A5" s="60" t="s">
        <v>73</v>
      </c>
      <c r="B5" s="60"/>
      <c r="C5" s="60"/>
      <c r="D5" s="60"/>
      <c r="E5" s="60"/>
    </row>
    <row r="8" spans="1:5" x14ac:dyDescent="0.25">
      <c r="A8" s="47" t="s">
        <v>36</v>
      </c>
      <c r="B8" s="47"/>
    </row>
    <row r="10" spans="1:5" x14ac:dyDescent="0.25">
      <c r="A10" s="14"/>
      <c r="B10" s="14"/>
      <c r="C10" s="50"/>
      <c r="D10" s="38" t="s">
        <v>31</v>
      </c>
      <c r="E10" s="44" t="s">
        <v>37</v>
      </c>
    </row>
    <row r="12" spans="1:5" x14ac:dyDescent="0.25">
      <c r="A12" s="61" t="s">
        <v>34</v>
      </c>
      <c r="B12" s="61"/>
      <c r="C12" s="44" t="s">
        <v>39</v>
      </c>
    </row>
    <row r="13" spans="1:5" x14ac:dyDescent="0.25">
      <c r="A13" s="61" t="s">
        <v>32</v>
      </c>
      <c r="B13" s="61"/>
      <c r="C13" s="15" t="s">
        <v>40</v>
      </c>
    </row>
    <row r="14" spans="1:5" x14ac:dyDescent="0.25">
      <c r="A14" s="61" t="s">
        <v>33</v>
      </c>
      <c r="B14" s="61"/>
      <c r="C14" s="44" t="s">
        <v>40</v>
      </c>
    </row>
    <row r="15" spans="1:5" x14ac:dyDescent="0.25">
      <c r="A15" s="14"/>
      <c r="B15" s="14"/>
      <c r="C15" s="14"/>
    </row>
    <row r="16" spans="1:5" ht="22.5" customHeight="1" x14ac:dyDescent="0.25">
      <c r="A16" s="62" t="s">
        <v>35</v>
      </c>
      <c r="B16" s="62"/>
      <c r="C16" s="13" t="s">
        <v>38</v>
      </c>
    </row>
    <row r="18" spans="1:11" ht="30.75" customHeight="1" x14ac:dyDescent="0.25">
      <c r="A18" s="1" t="s">
        <v>0</v>
      </c>
      <c r="B18" s="54" t="s">
        <v>69</v>
      </c>
      <c r="C18" s="2" t="s">
        <v>67</v>
      </c>
      <c r="D18" s="2" t="s">
        <v>1</v>
      </c>
      <c r="E18" s="3" t="s">
        <v>2</v>
      </c>
    </row>
    <row r="19" spans="1:11" x14ac:dyDescent="0.25">
      <c r="A19" s="4" t="s">
        <v>3</v>
      </c>
      <c r="B19" s="50"/>
      <c r="D19" s="5"/>
      <c r="E19" s="5"/>
    </row>
    <row r="20" spans="1:11" x14ac:dyDescent="0.25">
      <c r="A20" s="48" t="s">
        <v>54</v>
      </c>
      <c r="B20" s="55">
        <v>0.50763999999999998</v>
      </c>
      <c r="C20" s="5">
        <v>507.64</v>
      </c>
      <c r="D20" s="5">
        <v>25</v>
      </c>
      <c r="E20" s="5">
        <f>C20*D20</f>
        <v>12691</v>
      </c>
    </row>
    <row r="21" spans="1:11" x14ac:dyDescent="0.25">
      <c r="A21" s="48" t="s">
        <v>55</v>
      </c>
      <c r="B21" s="55">
        <v>2.538E-2</v>
      </c>
      <c r="C21" s="5">
        <v>25.38</v>
      </c>
      <c r="D21" s="5">
        <v>180</v>
      </c>
      <c r="E21" s="5">
        <f t="shared" ref="E21:E31" si="0">C21*D21</f>
        <v>4568.3999999999996</v>
      </c>
    </row>
    <row r="22" spans="1:11" x14ac:dyDescent="0.25">
      <c r="A22" s="48" t="s">
        <v>56</v>
      </c>
      <c r="B22" s="55">
        <v>2.538E-2</v>
      </c>
      <c r="C22" s="5">
        <v>25.38</v>
      </c>
      <c r="D22" s="5">
        <v>180</v>
      </c>
      <c r="E22" s="5">
        <f t="shared" si="0"/>
        <v>4568.3999999999996</v>
      </c>
      <c r="K22">
        <f>SUM(C20:C31)</f>
        <v>1000</v>
      </c>
    </row>
    <row r="23" spans="1:11" x14ac:dyDescent="0.25">
      <c r="A23" s="48" t="s">
        <v>57</v>
      </c>
      <c r="B23" s="55">
        <v>0.10152</v>
      </c>
      <c r="C23" s="5">
        <v>101.52</v>
      </c>
      <c r="D23" s="5">
        <v>100</v>
      </c>
      <c r="E23" s="5">
        <f t="shared" si="0"/>
        <v>10152</v>
      </c>
    </row>
    <row r="24" spans="1:11" ht="15.75" customHeight="1" x14ac:dyDescent="0.25">
      <c r="A24" s="49" t="s">
        <v>58</v>
      </c>
      <c r="B24" s="55">
        <v>0.10152</v>
      </c>
      <c r="C24" s="5">
        <v>101.52</v>
      </c>
      <c r="D24" s="5">
        <v>220</v>
      </c>
      <c r="E24" s="5">
        <f t="shared" si="0"/>
        <v>22334.399999999998</v>
      </c>
    </row>
    <row r="25" spans="1:11" x14ac:dyDescent="0.25">
      <c r="A25" s="48" t="s">
        <v>59</v>
      </c>
      <c r="B25" s="56">
        <v>7.6099999999999996E-3</v>
      </c>
      <c r="C25" s="5">
        <v>7.61</v>
      </c>
      <c r="D25" s="5">
        <v>700</v>
      </c>
      <c r="E25" s="5">
        <f t="shared" si="0"/>
        <v>5327</v>
      </c>
    </row>
    <row r="26" spans="1:11" ht="17.25" customHeight="1" x14ac:dyDescent="0.25">
      <c r="A26" s="48" t="s">
        <v>60</v>
      </c>
      <c r="B26" s="56">
        <v>7.6099999999999996E-3</v>
      </c>
      <c r="C26" s="5">
        <v>7.61</v>
      </c>
      <c r="D26" s="5">
        <v>412</v>
      </c>
      <c r="E26" s="5">
        <f t="shared" si="0"/>
        <v>3135.32</v>
      </c>
    </row>
    <row r="27" spans="1:11" ht="14.25" customHeight="1" x14ac:dyDescent="0.25">
      <c r="A27" s="49" t="s">
        <v>61</v>
      </c>
      <c r="B27" s="56">
        <v>7.6099999999999996E-3</v>
      </c>
      <c r="C27" s="5">
        <v>7.61</v>
      </c>
      <c r="D27" s="5">
        <v>520</v>
      </c>
      <c r="E27" s="5">
        <f t="shared" si="0"/>
        <v>3957.2000000000003</v>
      </c>
    </row>
    <row r="28" spans="1:11" ht="14.25" customHeight="1" x14ac:dyDescent="0.25">
      <c r="A28" s="49" t="s">
        <v>62</v>
      </c>
      <c r="B28" s="56">
        <v>5.076E-2</v>
      </c>
      <c r="C28" s="5">
        <v>50.76</v>
      </c>
      <c r="D28" s="5">
        <v>110</v>
      </c>
      <c r="E28" s="5">
        <f t="shared" si="0"/>
        <v>5583.5999999999995</v>
      </c>
    </row>
    <row r="29" spans="1:11" ht="14.25" customHeight="1" x14ac:dyDescent="0.25">
      <c r="A29" s="49" t="s">
        <v>63</v>
      </c>
      <c r="B29" s="56">
        <v>1.269E-2</v>
      </c>
      <c r="C29" s="5">
        <v>12.69</v>
      </c>
      <c r="D29" s="5">
        <v>140</v>
      </c>
      <c r="E29" s="5">
        <f t="shared" si="0"/>
        <v>1776.6</v>
      </c>
    </row>
    <row r="30" spans="1:11" ht="14.25" customHeight="1" x14ac:dyDescent="0.25">
      <c r="A30" s="49" t="s">
        <v>64</v>
      </c>
      <c r="B30" s="55">
        <v>0.10152</v>
      </c>
      <c r="C30" s="5">
        <v>101.52</v>
      </c>
      <c r="D30" s="5">
        <v>13</v>
      </c>
      <c r="E30" s="5">
        <f t="shared" si="0"/>
        <v>1319.76</v>
      </c>
    </row>
    <row r="31" spans="1:11" ht="14.25" customHeight="1" x14ac:dyDescent="0.25">
      <c r="A31" s="49" t="s">
        <v>65</v>
      </c>
      <c r="B31" s="56">
        <v>5.076E-2</v>
      </c>
      <c r="C31" s="5">
        <v>50.76</v>
      </c>
      <c r="D31" s="5">
        <v>160</v>
      </c>
      <c r="E31" s="5">
        <f t="shared" si="0"/>
        <v>8121.5999999999995</v>
      </c>
    </row>
    <row r="32" spans="1:11" x14ac:dyDescent="0.25">
      <c r="A32" s="51" t="s">
        <v>6</v>
      </c>
      <c r="B32" s="57">
        <v>1</v>
      </c>
      <c r="C32" s="52">
        <f>SUM(C20:C31)</f>
        <v>1000</v>
      </c>
      <c r="D32" s="52"/>
      <c r="E32" s="52">
        <f>SUM(E20:E31)</f>
        <v>83535.280000000013</v>
      </c>
    </row>
    <row r="33" spans="1:5" x14ac:dyDescent="0.25">
      <c r="A33" s="50"/>
      <c r="B33" s="50"/>
      <c r="C33" s="5"/>
      <c r="D33" s="5"/>
      <c r="E33" s="5"/>
    </row>
    <row r="34" spans="1:5" x14ac:dyDescent="0.25">
      <c r="A34" s="4" t="s">
        <v>43</v>
      </c>
      <c r="B34" s="4"/>
      <c r="C34" s="6">
        <v>1000</v>
      </c>
      <c r="D34" s="5">
        <v>0.5</v>
      </c>
      <c r="E34" s="5">
        <f>C34*D34</f>
        <v>500</v>
      </c>
    </row>
    <row r="35" spans="1:5" x14ac:dyDescent="0.25">
      <c r="A35" s="8"/>
      <c r="B35" s="8"/>
      <c r="C35" s="9" t="s">
        <v>5</v>
      </c>
      <c r="D35" s="10" t="s">
        <v>6</v>
      </c>
      <c r="E35" s="11">
        <f>E32+E34</f>
        <v>84035.280000000013</v>
      </c>
    </row>
    <row r="36" spans="1:5" x14ac:dyDescent="0.25">
      <c r="A36" s="59"/>
      <c r="B36" s="59"/>
      <c r="C36" s="59"/>
      <c r="D36" s="59"/>
      <c r="E36" s="59"/>
    </row>
    <row r="37" spans="1:5" x14ac:dyDescent="0.25">
      <c r="A37" s="12" t="s">
        <v>7</v>
      </c>
      <c r="B37" s="12"/>
      <c r="C37" s="2" t="s">
        <v>70</v>
      </c>
      <c r="D37" s="2" t="s">
        <v>1</v>
      </c>
      <c r="E37" s="3" t="s">
        <v>2</v>
      </c>
    </row>
    <row r="38" spans="1:5" x14ac:dyDescent="0.25">
      <c r="A38" s="7"/>
      <c r="B38" s="7"/>
      <c r="C38" s="6"/>
      <c r="D38" s="6"/>
      <c r="E38" s="6"/>
    </row>
    <row r="39" spans="1:5" x14ac:dyDescent="0.25">
      <c r="A39" s="4" t="s">
        <v>8</v>
      </c>
      <c r="B39" s="4"/>
      <c r="C39" s="5">
        <v>2</v>
      </c>
      <c r="D39" s="5">
        <v>300</v>
      </c>
      <c r="E39" s="5">
        <f>C39*D39</f>
        <v>600</v>
      </c>
    </row>
    <row r="40" spans="1:5" x14ac:dyDescent="0.25">
      <c r="A40" s="4" t="s">
        <v>9</v>
      </c>
      <c r="B40" s="4"/>
      <c r="C40" s="5">
        <f>8*15</f>
        <v>120</v>
      </c>
      <c r="D40" s="5">
        <v>6.5</v>
      </c>
      <c r="E40" s="5">
        <f>C40*D40</f>
        <v>780</v>
      </c>
    </row>
    <row r="41" spans="1:5" x14ac:dyDescent="0.25">
      <c r="A41" s="4" t="s">
        <v>10</v>
      </c>
      <c r="B41" s="4"/>
      <c r="C41" s="6"/>
      <c r="D41" s="6"/>
      <c r="E41" s="5">
        <v>500</v>
      </c>
    </row>
    <row r="42" spans="1:5" x14ac:dyDescent="0.25">
      <c r="A42" s="4" t="s">
        <v>11</v>
      </c>
      <c r="B42" s="4"/>
      <c r="C42" s="16">
        <f>B70/5</f>
        <v>242651.46000000002</v>
      </c>
      <c r="D42" s="6"/>
      <c r="E42" s="5">
        <f>C42/300</f>
        <v>808.83820000000003</v>
      </c>
    </row>
    <row r="43" spans="1:5" x14ac:dyDescent="0.25">
      <c r="A43" s="4" t="s">
        <v>26</v>
      </c>
      <c r="B43" s="4"/>
      <c r="C43" s="16">
        <f>C42*10%</f>
        <v>24265.146000000004</v>
      </c>
      <c r="D43" s="6"/>
      <c r="E43" s="5">
        <f>C43/300</f>
        <v>80.883820000000014</v>
      </c>
    </row>
    <row r="44" spans="1:5" x14ac:dyDescent="0.25">
      <c r="A44" s="4" t="s">
        <v>44</v>
      </c>
      <c r="B44" s="4"/>
      <c r="C44" s="16">
        <f>C34*1%</f>
        <v>10</v>
      </c>
      <c r="D44" s="6">
        <f>E32/1000</f>
        <v>83.535280000000014</v>
      </c>
      <c r="E44" s="5">
        <f>C44*D44</f>
        <v>835.35280000000012</v>
      </c>
    </row>
    <row r="45" spans="1:5" x14ac:dyDescent="0.25">
      <c r="A45" s="8"/>
      <c r="B45" s="8"/>
      <c r="C45" s="9" t="s">
        <v>12</v>
      </c>
      <c r="D45" s="10" t="s">
        <v>6</v>
      </c>
      <c r="E45" s="11">
        <f>SUM(E39:E44)</f>
        <v>3605.0748200000003</v>
      </c>
    </row>
    <row r="46" spans="1:5" x14ac:dyDescent="0.25">
      <c r="A46" s="6"/>
      <c r="B46" s="6"/>
      <c r="C46" s="6"/>
      <c r="D46" s="6"/>
      <c r="E46" s="6"/>
    </row>
    <row r="47" spans="1:5" x14ac:dyDescent="0.25">
      <c r="A47" s="12" t="s">
        <v>13</v>
      </c>
      <c r="B47" s="12"/>
      <c r="C47" s="2" t="s">
        <v>70</v>
      </c>
      <c r="D47" s="2" t="s">
        <v>1</v>
      </c>
      <c r="E47" s="3" t="s">
        <v>2</v>
      </c>
    </row>
    <row r="48" spans="1:5" ht="27.75" customHeight="1" x14ac:dyDescent="0.25">
      <c r="A48" s="63" t="s">
        <v>49</v>
      </c>
      <c r="B48" s="63"/>
      <c r="C48" s="5">
        <v>10000</v>
      </c>
      <c r="D48" s="5">
        <v>3.5</v>
      </c>
      <c r="E48" s="5">
        <f>C48*D48</f>
        <v>35000</v>
      </c>
    </row>
    <row r="49" spans="1:5" x14ac:dyDescent="0.25">
      <c r="A49" s="4" t="s">
        <v>14</v>
      </c>
      <c r="B49" s="4"/>
      <c r="C49" s="5">
        <f>1000</f>
        <v>1000</v>
      </c>
      <c r="D49" s="5">
        <v>0.5</v>
      </c>
      <c r="E49" s="5">
        <f>C49*D49</f>
        <v>500</v>
      </c>
    </row>
    <row r="50" spans="1:5" x14ac:dyDescent="0.25">
      <c r="A50" s="4" t="s">
        <v>66</v>
      </c>
      <c r="B50" s="4"/>
      <c r="C50" s="5">
        <v>1000</v>
      </c>
      <c r="D50" s="5">
        <v>2</v>
      </c>
      <c r="E50" s="5">
        <f>C50*D50</f>
        <v>2000</v>
      </c>
    </row>
    <row r="51" spans="1:5" x14ac:dyDescent="0.25">
      <c r="A51" s="8"/>
      <c r="B51" s="8"/>
      <c r="C51" s="9"/>
      <c r="D51" s="10" t="s">
        <v>6</v>
      </c>
      <c r="E51" s="11">
        <f>SUM(E48:E50)</f>
        <v>37500</v>
      </c>
    </row>
    <row r="52" spans="1:5" x14ac:dyDescent="0.25">
      <c r="A52" s="6"/>
      <c r="B52" s="6"/>
      <c r="C52" s="6"/>
      <c r="D52" s="6"/>
      <c r="E52" s="6"/>
    </row>
    <row r="53" spans="1:5" x14ac:dyDescent="0.25">
      <c r="A53" s="6"/>
      <c r="B53" s="6"/>
      <c r="C53" s="10" t="s">
        <v>15</v>
      </c>
      <c r="D53" s="10" t="s">
        <v>16</v>
      </c>
      <c r="E53" s="11">
        <f>E35+E45+E51</f>
        <v>125140.35482000001</v>
      </c>
    </row>
    <row r="54" spans="1:5" x14ac:dyDescent="0.25">
      <c r="A54" s="15" t="s">
        <v>48</v>
      </c>
      <c r="B54" s="15"/>
      <c r="C54" s="6"/>
      <c r="D54" s="6"/>
      <c r="E54" s="6"/>
    </row>
    <row r="55" spans="1:5" x14ac:dyDescent="0.25">
      <c r="A55" s="12" t="s">
        <v>17</v>
      </c>
      <c r="B55" s="12"/>
      <c r="C55" s="2" t="s">
        <v>70</v>
      </c>
      <c r="D55" s="2" t="s">
        <v>1</v>
      </c>
      <c r="E55" s="3" t="s">
        <v>2</v>
      </c>
    </row>
    <row r="56" spans="1:5" x14ac:dyDescent="0.25">
      <c r="A56" s="4" t="s">
        <v>51</v>
      </c>
      <c r="B56" s="4"/>
      <c r="C56" s="5">
        <v>10000</v>
      </c>
      <c r="D56" s="5">
        <v>16</v>
      </c>
      <c r="E56" s="5">
        <f>C56*D56</f>
        <v>160000</v>
      </c>
    </row>
    <row r="57" spans="1:5" x14ac:dyDescent="0.25">
      <c r="A57" s="6"/>
      <c r="B57" s="6"/>
      <c r="C57" s="6"/>
      <c r="D57" s="10" t="s">
        <v>15</v>
      </c>
      <c r="E57" s="11">
        <f>SUM(E56:E56)</f>
        <v>160000</v>
      </c>
    </row>
    <row r="59" spans="1:5" ht="28.5" x14ac:dyDescent="0.25">
      <c r="D59" s="41" t="s">
        <v>23</v>
      </c>
      <c r="E59" s="42">
        <f>E57-E53</f>
        <v>34859.645179999992</v>
      </c>
    </row>
    <row r="60" spans="1:5" ht="18.75" customHeight="1" x14ac:dyDescent="0.25">
      <c r="D60" s="40" t="s">
        <v>28</v>
      </c>
      <c r="E60" s="39">
        <f>E59/1000</f>
        <v>34.859645179999994</v>
      </c>
    </row>
    <row r="61" spans="1:5" ht="20.25" customHeight="1" x14ac:dyDescent="0.25">
      <c r="D61" s="40" t="s">
        <v>50</v>
      </c>
      <c r="E61" s="53">
        <f>E60/10</f>
        <v>3.4859645179999994</v>
      </c>
    </row>
    <row r="62" spans="1:5" ht="15.75" customHeight="1" x14ac:dyDescent="0.25">
      <c r="D62" s="41" t="s">
        <v>76</v>
      </c>
      <c r="E62" s="53">
        <v>17.2</v>
      </c>
    </row>
    <row r="63" spans="1:5" ht="14.25" customHeight="1" x14ac:dyDescent="0.25">
      <c r="D63" s="41" t="s">
        <v>77</v>
      </c>
      <c r="E63" s="53">
        <v>20</v>
      </c>
    </row>
    <row r="65" spans="1:6" x14ac:dyDescent="0.25">
      <c r="A65" s="24" t="s">
        <v>18</v>
      </c>
      <c r="B65" s="25"/>
      <c r="C65" s="26"/>
    </row>
    <row r="66" spans="1:6" x14ac:dyDescent="0.25">
      <c r="A66" s="30" t="s">
        <v>19</v>
      </c>
      <c r="B66" s="30">
        <v>450000</v>
      </c>
      <c r="C66" s="31"/>
    </row>
    <row r="67" spans="1:6" x14ac:dyDescent="0.25">
      <c r="A67" s="32" t="s">
        <v>20</v>
      </c>
      <c r="B67" s="32">
        <v>750000</v>
      </c>
      <c r="C67" s="33"/>
    </row>
    <row r="68" spans="1:6" x14ac:dyDescent="0.25">
      <c r="A68" s="34" t="s">
        <v>21</v>
      </c>
      <c r="B68" s="34">
        <f>B77</f>
        <v>417676.40000000008</v>
      </c>
      <c r="C68" s="35"/>
    </row>
    <row r="69" spans="1:6" ht="28.5" x14ac:dyDescent="0.25">
      <c r="A69" s="18" t="s">
        <v>6</v>
      </c>
      <c r="B69" s="18">
        <f>SUM(B66:B68)</f>
        <v>1617676.4000000001</v>
      </c>
      <c r="C69" s="19" t="s">
        <v>27</v>
      </c>
    </row>
    <row r="70" spans="1:6" ht="31.5" customHeight="1" x14ac:dyDescent="0.25">
      <c r="A70" s="27" t="s">
        <v>22</v>
      </c>
      <c r="B70" s="27">
        <f>B69*75%</f>
        <v>1213257.3</v>
      </c>
      <c r="C70" s="27">
        <f>B70/5</f>
        <v>242651.46000000002</v>
      </c>
    </row>
    <row r="71" spans="1:6" x14ac:dyDescent="0.25">
      <c r="A71" s="28" t="s">
        <v>25</v>
      </c>
      <c r="B71" s="28">
        <f>B69*25%</f>
        <v>404419.10000000003</v>
      </c>
      <c r="C71" s="29"/>
    </row>
    <row r="74" spans="1:6" ht="30" x14ac:dyDescent="0.25">
      <c r="A74" s="20" t="s">
        <v>52</v>
      </c>
      <c r="B74" s="20"/>
    </row>
    <row r="75" spans="1:6" ht="30" x14ac:dyDescent="0.25">
      <c r="A75" s="22" t="s">
        <v>41</v>
      </c>
      <c r="B75" s="22">
        <f>E32</f>
        <v>83535.280000000013</v>
      </c>
    </row>
    <row r="76" spans="1:6" ht="17.25" customHeight="1" x14ac:dyDescent="0.25">
      <c r="A76" s="23" t="s">
        <v>24</v>
      </c>
      <c r="B76" s="23">
        <v>5</v>
      </c>
    </row>
    <row r="77" spans="1:6" ht="30" x14ac:dyDescent="0.25">
      <c r="A77" s="21" t="s">
        <v>53</v>
      </c>
      <c r="B77" s="21">
        <f>B75*B76</f>
        <v>417676.40000000008</v>
      </c>
    </row>
    <row r="79" spans="1:6" x14ac:dyDescent="0.25">
      <c r="F79" s="43"/>
    </row>
    <row r="81" spans="1:7" ht="60.75" customHeight="1" x14ac:dyDescent="0.25">
      <c r="A81" s="45" t="s">
        <v>29</v>
      </c>
      <c r="B81" s="58" t="s">
        <v>74</v>
      </c>
      <c r="C81" s="58"/>
      <c r="D81" s="58"/>
      <c r="E81" s="58"/>
    </row>
    <row r="82" spans="1:7" ht="15" customHeight="1" x14ac:dyDescent="0.25">
      <c r="A82" s="36"/>
      <c r="B82" s="36"/>
      <c r="C82" s="37"/>
      <c r="D82" s="37"/>
      <c r="E82" s="37"/>
      <c r="F82" s="37"/>
      <c r="G82" s="37"/>
    </row>
    <row r="83" spans="1:7" x14ac:dyDescent="0.25">
      <c r="A83" s="17"/>
      <c r="B83" s="17"/>
      <c r="C83" s="37"/>
      <c r="D83" s="37"/>
      <c r="E83" s="37"/>
      <c r="F83" s="37"/>
      <c r="G83" s="37"/>
    </row>
    <row r="84" spans="1:7" ht="54.75" customHeight="1" x14ac:dyDescent="0.25">
      <c r="A84" s="46" t="s">
        <v>30</v>
      </c>
      <c r="B84" s="58" t="s">
        <v>75</v>
      </c>
      <c r="C84" s="58"/>
      <c r="D84" s="58"/>
      <c r="E84" s="58"/>
      <c r="F84" s="37"/>
      <c r="G84" s="37"/>
    </row>
    <row r="85" spans="1:7" ht="15" customHeight="1" x14ac:dyDescent="0.25">
      <c r="C85" s="37"/>
      <c r="D85" s="37"/>
      <c r="E85" s="37"/>
      <c r="F85" s="37"/>
      <c r="G85" s="37"/>
    </row>
    <row r="86" spans="1:7" x14ac:dyDescent="0.25">
      <c r="C86" s="37"/>
      <c r="D86" s="37"/>
      <c r="E86" s="37"/>
      <c r="F86" s="37"/>
      <c r="G86" s="37"/>
    </row>
    <row r="87" spans="1:7" x14ac:dyDescent="0.25">
      <c r="C87" s="37"/>
      <c r="D87" s="37"/>
      <c r="E87" s="37"/>
      <c r="F87" s="37"/>
      <c r="G87" s="37"/>
    </row>
    <row r="88" spans="1:7" x14ac:dyDescent="0.25">
      <c r="F88" s="37"/>
      <c r="G88" s="37"/>
    </row>
  </sheetData>
  <mergeCells count="10">
    <mergeCell ref="A4:E4"/>
    <mergeCell ref="A5:E5"/>
    <mergeCell ref="B81:E81"/>
    <mergeCell ref="B84:E84"/>
    <mergeCell ref="A36:E36"/>
    <mergeCell ref="A12:B12"/>
    <mergeCell ref="A13:B13"/>
    <mergeCell ref="A14:B14"/>
    <mergeCell ref="A16:B16"/>
    <mergeCell ref="A48:B48"/>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chilli Powder</vt:lpstr>
      <vt:lpstr>Masala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2025-03-24T05:52:52Z</dcterms:modified>
</cp:coreProperties>
</file>