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Amit Sir Pendrive Data\Couses Economics\Sarki\"/>
    </mc:Choice>
  </mc:AlternateContent>
  <xr:revisionPtr revIDLastSave="0" documentId="13_ncr:1_{2219D225-8E13-49B6-959C-86C8D8B36404}" xr6:coauthVersionLast="47" xr6:coauthVersionMax="47" xr10:uidLastSave="{00000000-0000-0000-0000-000000000000}"/>
  <bookViews>
    <workbookView xWindow="-120" yWindow="-120" windowWidth="20730" windowHeight="11160" activeTab="1" xr2:uid="{00000000-000D-0000-FFFF-FFFF00000000}"/>
  </bookViews>
  <sheets>
    <sheet name="10 ton per day" sheetId="1" r:id="rId1"/>
    <sheet name="5 ton per day"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C17" i="3" l="1"/>
  <c r="D17" i="3" s="1"/>
  <c r="C17" i="1"/>
  <c r="D17" i="1" s="1"/>
  <c r="B35" i="1"/>
  <c r="C24" i="3"/>
  <c r="C30" i="3"/>
  <c r="C24" i="1"/>
  <c r="C30" i="1"/>
  <c r="D30" i="1" l="1"/>
  <c r="B44" i="3"/>
  <c r="B47" i="3" s="1"/>
  <c r="B36" i="3" s="1"/>
  <c r="B35" i="3"/>
  <c r="B34" i="1"/>
  <c r="B47" i="1"/>
  <c r="B36" i="1" s="1"/>
  <c r="B44" i="1"/>
  <c r="D23" i="3"/>
  <c r="C25" i="3"/>
  <c r="D26" i="3"/>
  <c r="D28" i="3"/>
  <c r="B25" i="3"/>
  <c r="D24" i="3"/>
  <c r="C16" i="3"/>
  <c r="D16" i="3" s="1"/>
  <c r="C15" i="3"/>
  <c r="D15" i="3" s="1"/>
  <c r="C14" i="3"/>
  <c r="C27" i="3" s="1"/>
  <c r="D27" i="3" s="1"/>
  <c r="C25" i="1"/>
  <c r="C16" i="1"/>
  <c r="C15" i="1"/>
  <c r="C14" i="1"/>
  <c r="C27" i="1" s="1"/>
  <c r="D24" i="1"/>
  <c r="D25" i="3" l="1"/>
  <c r="D14" i="3"/>
  <c r="D18" i="3" s="1"/>
  <c r="B37" i="3"/>
  <c r="B39" i="3" s="1"/>
  <c r="B37" i="1"/>
  <c r="B38" i="1" s="1"/>
  <c r="D30" i="3"/>
  <c r="C18" i="3"/>
  <c r="D16" i="1"/>
  <c r="D15" i="1"/>
  <c r="D23" i="1"/>
  <c r="D27" i="1"/>
  <c r="D26" i="1"/>
  <c r="B25" i="1"/>
  <c r="D25" i="1" s="1"/>
  <c r="B38" i="3" l="1"/>
  <c r="B28" i="3" s="1"/>
  <c r="C28" i="3" s="1"/>
  <c r="B39" i="1"/>
  <c r="B28" i="1"/>
  <c r="C28" i="1" s="1"/>
  <c r="D28" i="1" s="1"/>
  <c r="D14" i="1"/>
  <c r="D18" i="1" s="1"/>
  <c r="C18" i="1"/>
  <c r="B29" i="3" l="1"/>
  <c r="C29" i="3" s="1"/>
  <c r="D29" i="3" s="1"/>
  <c r="D31" i="3" s="1"/>
  <c r="D32" i="3" s="1"/>
  <c r="D33" i="3" s="1"/>
  <c r="B29" i="1"/>
  <c r="C29" i="1" s="1"/>
  <c r="D29" i="1" s="1"/>
  <c r="D31" i="1" s="1"/>
  <c r="D32" i="1" s="1"/>
  <c r="D33" i="1" s="1"/>
</calcChain>
</file>

<file path=xl/sharedStrings.xml><?xml version="1.0" encoding="utf-8"?>
<sst xmlns="http://schemas.openxmlformats.org/spreadsheetml/2006/main" count="84" uniqueCount="44">
  <si>
    <t xml:space="preserve">daily production </t>
  </si>
  <si>
    <t>10 tonn</t>
  </si>
  <si>
    <t>labour</t>
  </si>
  <si>
    <t>light</t>
  </si>
  <si>
    <t>Bank loan</t>
  </si>
  <si>
    <t>oil</t>
  </si>
  <si>
    <t>mud</t>
  </si>
  <si>
    <t>Rate</t>
  </si>
  <si>
    <t>Qunatum</t>
  </si>
  <si>
    <t>Total</t>
  </si>
  <si>
    <t>Expenditure</t>
  </si>
  <si>
    <t>cotton Seed Oil &amp; Cake Mfg Unit</t>
  </si>
  <si>
    <t>Admin &amp; Other</t>
  </si>
  <si>
    <t>Income</t>
  </si>
  <si>
    <t>pend (Cotton Seed Cake)</t>
  </si>
  <si>
    <t>Production Per Day</t>
  </si>
  <si>
    <t>Building</t>
  </si>
  <si>
    <t>Machinary</t>
  </si>
  <si>
    <t>Total Profit</t>
  </si>
  <si>
    <t>Packaging Cost (70 kg bag for Packing)</t>
  </si>
  <si>
    <t>10 ton capacity /day (24 Hours)</t>
  </si>
  <si>
    <t>Interest on Bank loan</t>
  </si>
  <si>
    <t xml:space="preserve">10 ton capacity /day </t>
  </si>
  <si>
    <t xml:space="preserve"> (Working for 12 hours)</t>
  </si>
  <si>
    <t>5 ton</t>
  </si>
  <si>
    <t xml:space="preserve">Working Capital </t>
  </si>
  <si>
    <t>A. Cotton Seed</t>
  </si>
  <si>
    <t>B. Working Days</t>
  </si>
  <si>
    <t>C. Price of Cotton Seed</t>
  </si>
  <si>
    <t>Total Working Capital Required for 8 Days (A*B*C)</t>
  </si>
  <si>
    <t>Working Capital (8 days)</t>
  </si>
  <si>
    <t>Profit Per Kg           (Input Processing)</t>
  </si>
  <si>
    <t>Bank Loan (95%)</t>
  </si>
  <si>
    <t>Own Contribution (5%)</t>
  </si>
  <si>
    <t>5 % Weight Loss During The Process</t>
  </si>
  <si>
    <t>Note :</t>
  </si>
  <si>
    <t xml:space="preserve">टिप: </t>
  </si>
  <si>
    <t>Cotton Seed Oil &amp; Cake Mfg Unit</t>
  </si>
  <si>
    <t>Raw Material</t>
  </si>
  <si>
    <t>Bag (Raw material used bags)</t>
  </si>
  <si>
    <t>The Economic Sheet is only given to estimate the profit and cost of the industry and you can calculate it yourself. Market rate of raw material and finished products are changes time to time, So you have to do the calculations yourself and then do the economics ....</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</si>
  <si>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</si>
  <si>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सरकी (२४ तास)</t>
  </si>
  <si>
    <t>सरकी (१२ तास)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</si>
</sst>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0.5"/>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1" fillId="0" borderId="0" xfId="0" applyFont="1"/>
    <xf numFmtId="0" fontId="1" fillId="2" borderId="0" xfId="0" applyFont="1" applyFill="1"/>
    <xf numFmtId="0" fontId="0" fillId="2" borderId="0" xfId="0" applyFill="1"/>
    <xf numFmtId="0" fontId="1" fillId="0" borderId="0" xfId="0" applyFont="1" applyAlignment="1">
      <alignment horizontal="center"/>
    </xf>
    <xf numFmtId="0" fontId="1" fillId="4" borderId="0" xfId="0" applyFont="1" applyFill="1"/>
    <xf numFmtId="0" fontId="1" fillId="0" borderId="0" xfId="0" applyFont="1" applyAlignment="1">
      <alignment wrapText="1"/>
    </xf>
    <xf numFmtId="0" fontId="1" fillId="8" borderId="1" xfId="0" applyFont="1" applyFill="1" applyBorder="1"/>
    <xf numFmtId="0" fontId="1" fillId="2" borderId="1" xfId="0" applyFont="1" applyFill="1" applyBorder="1"/>
    <xf numFmtId="0" fontId="0" fillId="5" borderId="4" xfId="0" applyFill="1" applyBorder="1"/>
    <xf numFmtId="0" fontId="1" fillId="3" borderId="0" xfId="0" applyFont="1" applyFill="1" applyAlignment="1">
      <alignment vertical="top" wrapText="1"/>
    </xf>
    <xf numFmtId="0" fontId="1" fillId="6" borderId="3" xfId="0" applyFont="1" applyFill="1" applyBorder="1"/>
    <xf numFmtId="0" fontId="0" fillId="6" borderId="4" xfId="0" applyFill="1" applyBorder="1"/>
    <xf numFmtId="0" fontId="1" fillId="6" borderId="5" xfId="0" applyFont="1" applyFill="1" applyBorder="1"/>
    <xf numFmtId="0" fontId="0" fillId="6" borderId="2" xfId="0" applyFill="1" applyBorder="1"/>
    <xf numFmtId="0" fontId="1" fillId="7" borderId="6" xfId="0" applyFont="1" applyFill="1" applyBorder="1"/>
    <xf numFmtId="0" fontId="0" fillId="7" borderId="7" xfId="0" applyFill="1" applyBorder="1"/>
    <xf numFmtId="0" fontId="1" fillId="7" borderId="3" xfId="0" applyFont="1" applyFill="1" applyBorder="1"/>
    <xf numFmtId="0" fontId="0" fillId="7" borderId="4" xfId="0" applyFill="1" applyBorder="1"/>
    <xf numFmtId="0" fontId="0" fillId="7" borderId="2" xfId="0" applyFill="1" applyBorder="1"/>
    <xf numFmtId="0" fontId="1" fillId="7" borderId="5" xfId="0" applyFont="1" applyFill="1" applyBorder="1"/>
    <xf numFmtId="0" fontId="2" fillId="0" borderId="0" xfId="0" applyFont="1" applyAlignment="1">
      <alignment horizontal="left" indent="2"/>
    </xf>
    <xf numFmtId="0" fontId="0" fillId="0" borderId="0" xfId="0" applyAlignment="1">
      <alignment wrapText="1"/>
    </xf>
    <xf numFmtId="0" fontId="0" fillId="2" borderId="0" xfId="0" applyFill="1" applyAlignment="1">
      <alignment wrapText="1"/>
    </xf>
    <xf numFmtId="0" fontId="1" fillId="4" borderId="0" xfId="0" applyFont="1" applyFill="1" applyAlignment="1">
      <alignment wrapText="1"/>
    </xf>
    <xf numFmtId="0" fontId="1" fillId="0" borderId="0" xfId="0" applyFont="1" applyAlignment="1">
      <alignment horizontal="center" wrapText="1"/>
    </xf>
    <xf numFmtId="0" fontId="1" fillId="8" borderId="1" xfId="0" applyFont="1" applyFill="1" applyBorder="1" applyAlignment="1">
      <alignment wrapText="1"/>
    </xf>
    <xf numFmtId="0" fontId="1" fillId="2" borderId="1" xfId="0" applyFont="1" applyFill="1" applyBorder="1" applyAlignment="1">
      <alignment wrapText="1"/>
    </xf>
    <xf numFmtId="0" fontId="0" fillId="3" borderId="1" xfId="0" applyFill="1" applyBorder="1"/>
    <xf numFmtId="0" fontId="0" fillId="7" borderId="1" xfId="0" applyFill="1" applyBorder="1"/>
    <xf numFmtId="0" fontId="0" fillId="5" borderId="1" xfId="0" applyFill="1" applyBorder="1" applyAlignment="1">
      <alignment wrapText="1"/>
    </xf>
    <xf numFmtId="0" fontId="0" fillId="5" borderId="1" xfId="0" applyFill="1" applyBorder="1"/>
    <xf numFmtId="0" fontId="0" fillId="7" borderId="0" xfId="0" applyFill="1"/>
    <xf numFmtId="0" fontId="0" fillId="0" borderId="0" xfId="0" applyAlignment="1">
      <alignment horizontal="left" wrapText="1"/>
    </xf>
    <xf numFmtId="0" fontId="0" fillId="0" borderId="0" xfId="0" applyAlignment="1">
      <alignment horizontal="center" wrapText="1"/>
    </xf>
    <xf numFmtId="0" fontId="1" fillId="0" borderId="0" xfId="0" applyFont="1" applyAlignment="1">
      <alignment horizontal="right" wrapText="1"/>
    </xf>
    <xf numFmtId="0" fontId="0" fillId="0" borderId="0" xfId="0" applyAlignment="1">
      <alignment horizontal="left" vertical="top" wrapText="1"/>
    </xf>
    <xf numFmtId="0" fontId="1" fillId="0" borderId="0" xfId="0" applyFont="1" applyAlignment="1">
      <alignment horizontal="right"/>
    </xf>
    <xf numFmtId="0" fontId="0" fillId="0" borderId="0" xfId="0" applyAlignment="1">
      <alignment horizontal="left"/>
    </xf>
    <xf numFmtId="0" fontId="0" fillId="0" borderId="0" xfId="0" applyAlignment="1">
      <alignment horizontal="left" vertical="top" wrapText="1"/>
    </xf>
    <xf numFmtId="0" fontId="3" fillId="0" borderId="0" xfId="0" applyFont="1" applyAlignment="1">
      <alignment horizontal="center"/>
    </xf>
    <xf numFmtId="0" fontId="0" fillId="0" borderId="0" xfId="0"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209550</xdr:colOff>
      <xdr:row>0</xdr:row>
      <xdr:rowOff>9525</xdr:rowOff>
    </xdr:from>
    <xdr:to>
      <xdr:col>3</xdr:col>
      <xdr:colOff>1314450</xdr:colOff>
      <xdr:row>4</xdr:row>
      <xdr:rowOff>26875</xdr:rowOff>
    </xdr:to>
    <xdr:pic>
      <xdr:nvPicPr>
        <xdr:cNvPr id="2" name="Picture 1" descr="Chawadi logo jpeg (100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l="4651" t="5273" r="5426"/>
        <a:stretch>
          <a:fillRect/>
        </a:stretch>
      </xdr:blipFill>
      <xdr:spPr>
        <a:xfrm>
          <a:off x="4781550" y="9525"/>
          <a:ext cx="1104900" cy="855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1238250</xdr:colOff>
      <xdr:row>0</xdr:row>
      <xdr:rowOff>0</xdr:rowOff>
    </xdr:from>
    <xdr:to>
      <xdr:col>3</xdr:col>
      <xdr:colOff>1009650</xdr:colOff>
      <xdr:row>4</xdr:row>
      <xdr:rowOff>17350</xdr:rowOff>
    </xdr:to>
    <xdr:pic>
      <xdr:nvPicPr>
        <xdr:cNvPr id="2" name="Picture 1" descr="Chawadi logo jpeg (1000).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l="4651" t="5273" r="5426"/>
        <a:stretch>
          <a:fillRect/>
        </a:stretch>
      </xdr:blipFill>
      <xdr:spPr>
        <a:xfrm>
          <a:off x="5305425" y="0"/>
          <a:ext cx="1104900" cy="855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67"/>
  <sheetViews>
    <sheetView topLeftCell="A46" workbookViewId="0">
      <selection activeCell="A3" sqref="A3:D64"/>
    </sheetView>
  </sheetViews>
  <sheetFormatPr defaultRowHeight="15" x14ac:dyDescent="0.25"/>
  <cols>
    <col min="1" max="1" width="32.5703125" customWidth="1"/>
    <col min="2" max="2" width="15.28515625" customWidth="1"/>
    <col min="3" max="3" width="20.7109375" style="22" customWidth="1"/>
    <col min="4" max="4" width="20.28515625" customWidth="1"/>
  </cols>
  <sheetData>
    <row r="3" spans="1:4" ht="21" x14ac:dyDescent="0.35">
      <c r="A3" s="40" t="s">
        <v>42</v>
      </c>
      <c r="B3" s="41"/>
      <c r="C3" s="41"/>
      <c r="D3" s="41"/>
    </row>
    <row r="6" spans="1:4" x14ac:dyDescent="0.25">
      <c r="A6" s="10" t="s">
        <v>11</v>
      </c>
    </row>
    <row r="7" spans="1:4" x14ac:dyDescent="0.25">
      <c r="A7" s="6"/>
    </row>
    <row r="8" spans="1:4" x14ac:dyDescent="0.25">
      <c r="A8" s="6" t="s">
        <v>15</v>
      </c>
      <c r="B8" s="38">
        <v>10000</v>
      </c>
    </row>
    <row r="9" spans="1:4" x14ac:dyDescent="0.25">
      <c r="A9" s="6"/>
    </row>
    <row r="10" spans="1:4" x14ac:dyDescent="0.25">
      <c r="A10" s="21" t="s">
        <v>20</v>
      </c>
    </row>
    <row r="11" spans="1:4" x14ac:dyDescent="0.25">
      <c r="A11" s="6"/>
    </row>
    <row r="12" spans="1:4" x14ac:dyDescent="0.25">
      <c r="A12" s="6"/>
    </row>
    <row r="13" spans="1:4" x14ac:dyDescent="0.25">
      <c r="A13" s="2" t="s">
        <v>13</v>
      </c>
      <c r="B13" s="3"/>
      <c r="C13" s="23"/>
      <c r="D13" s="3"/>
    </row>
    <row r="14" spans="1:4" x14ac:dyDescent="0.25">
      <c r="A14" t="s">
        <v>14</v>
      </c>
      <c r="B14">
        <f>30</f>
        <v>30</v>
      </c>
      <c r="C14" s="22">
        <f>B8*88%</f>
        <v>8800</v>
      </c>
      <c r="D14">
        <f>B14*C14</f>
        <v>264000</v>
      </c>
    </row>
    <row r="15" spans="1:4" x14ac:dyDescent="0.25">
      <c r="A15" t="s">
        <v>5</v>
      </c>
      <c r="B15">
        <v>90</v>
      </c>
      <c r="C15" s="22">
        <f>B8*8%</f>
        <v>800</v>
      </c>
      <c r="D15">
        <f>B15*C15</f>
        <v>72000</v>
      </c>
    </row>
    <row r="16" spans="1:4" x14ac:dyDescent="0.25">
      <c r="A16" t="s">
        <v>6</v>
      </c>
      <c r="B16">
        <v>8</v>
      </c>
      <c r="C16" s="22">
        <f>B8*4%</f>
        <v>400</v>
      </c>
      <c r="D16">
        <f>B16*C16</f>
        <v>3200</v>
      </c>
    </row>
    <row r="17" spans="1:4" x14ac:dyDescent="0.25">
      <c r="A17" t="s">
        <v>39</v>
      </c>
      <c r="B17">
        <v>7</v>
      </c>
      <c r="C17" s="22">
        <f>10000/50</f>
        <v>200</v>
      </c>
      <c r="D17">
        <f>B17*C17</f>
        <v>1400</v>
      </c>
    </row>
    <row r="18" spans="1:4" x14ac:dyDescent="0.25">
      <c r="B18" t="s">
        <v>9</v>
      </c>
      <c r="C18" s="24">
        <f>SUM(C14:C16)</f>
        <v>10000</v>
      </c>
      <c r="D18" s="5">
        <f>SUM(D14:D17)</f>
        <v>340600</v>
      </c>
    </row>
    <row r="19" spans="1:4" x14ac:dyDescent="0.25">
      <c r="C19" s="6"/>
      <c r="D19" s="1"/>
    </row>
    <row r="20" spans="1:4" x14ac:dyDescent="0.25">
      <c r="A20" s="2" t="s">
        <v>10</v>
      </c>
      <c r="B20" s="3"/>
      <c r="C20" s="23"/>
      <c r="D20" s="3"/>
    </row>
    <row r="21" spans="1:4" x14ac:dyDescent="0.25">
      <c r="A21" t="s">
        <v>0</v>
      </c>
    </row>
    <row r="22" spans="1:4" x14ac:dyDescent="0.25">
      <c r="A22" s="1" t="s">
        <v>1</v>
      </c>
      <c r="B22" s="4" t="s">
        <v>7</v>
      </c>
      <c r="C22" s="25" t="s">
        <v>8</v>
      </c>
      <c r="D22" s="4" t="s">
        <v>9</v>
      </c>
    </row>
    <row r="23" spans="1:4" x14ac:dyDescent="0.25">
      <c r="A23" t="s">
        <v>38</v>
      </c>
      <c r="B23">
        <v>29</v>
      </c>
      <c r="C23" s="22">
        <v>10000</v>
      </c>
      <c r="D23">
        <f>C23*B23</f>
        <v>290000</v>
      </c>
    </row>
    <row r="24" spans="1:4" x14ac:dyDescent="0.25">
      <c r="A24" t="s">
        <v>2</v>
      </c>
      <c r="B24">
        <v>5</v>
      </c>
      <c r="C24" s="22">
        <f>800</f>
        <v>800</v>
      </c>
      <c r="D24">
        <f>B24*C24</f>
        <v>4000</v>
      </c>
    </row>
    <row r="25" spans="1:4" x14ac:dyDescent="0.25">
      <c r="A25" t="s">
        <v>3</v>
      </c>
      <c r="B25">
        <f>6.5</f>
        <v>6.5</v>
      </c>
      <c r="C25" s="22">
        <f>32*24</f>
        <v>768</v>
      </c>
      <c r="D25">
        <f>B25*C25</f>
        <v>4992</v>
      </c>
    </row>
    <row r="26" spans="1:4" x14ac:dyDescent="0.25">
      <c r="A26" t="s">
        <v>12</v>
      </c>
      <c r="B26">
        <v>500</v>
      </c>
      <c r="D26">
        <f>B26</f>
        <v>500</v>
      </c>
    </row>
    <row r="27" spans="1:4" x14ac:dyDescent="0.25">
      <c r="A27" t="s">
        <v>19</v>
      </c>
      <c r="B27">
        <v>20</v>
      </c>
      <c r="C27" s="22">
        <f>C14/70</f>
        <v>125.71428571428571</v>
      </c>
      <c r="D27">
        <f>B27*C27</f>
        <v>2514.2857142857142</v>
      </c>
    </row>
    <row r="28" spans="1:4" x14ac:dyDescent="0.25">
      <c r="A28" t="s">
        <v>4</v>
      </c>
      <c r="B28">
        <f>B38/5</f>
        <v>881600</v>
      </c>
      <c r="C28" s="22">
        <f>B28/300</f>
        <v>2938.6666666666665</v>
      </c>
      <c r="D28">
        <f>C28</f>
        <v>2938.6666666666665</v>
      </c>
    </row>
    <row r="29" spans="1:4" x14ac:dyDescent="0.25">
      <c r="A29" t="s">
        <v>21</v>
      </c>
      <c r="B29">
        <f>(B38*13%)/5</f>
        <v>114608</v>
      </c>
      <c r="C29" s="22">
        <f>B29/300</f>
        <v>382.02666666666664</v>
      </c>
      <c r="D29">
        <f>C29</f>
        <v>382.02666666666664</v>
      </c>
    </row>
    <row r="30" spans="1:4" x14ac:dyDescent="0.25">
      <c r="A30" s="1" t="s">
        <v>34</v>
      </c>
      <c r="B30" s="1"/>
      <c r="C30" s="22">
        <f>500</f>
        <v>500</v>
      </c>
      <c r="D30">
        <f>B23*C30</f>
        <v>14500</v>
      </c>
    </row>
    <row r="31" spans="1:4" x14ac:dyDescent="0.25">
      <c r="C31" s="26" t="s">
        <v>9</v>
      </c>
      <c r="D31" s="7">
        <f>SUM(D23:D30)</f>
        <v>319826.9790476191</v>
      </c>
    </row>
    <row r="32" spans="1:4" x14ac:dyDescent="0.25">
      <c r="C32" s="27" t="s">
        <v>18</v>
      </c>
      <c r="D32" s="8">
        <f>D18-D31</f>
        <v>20773.020952380903</v>
      </c>
    </row>
    <row r="33" spans="1:4" ht="30" x14ac:dyDescent="0.25">
      <c r="C33" s="27" t="s">
        <v>31</v>
      </c>
      <c r="D33" s="8">
        <f>D32/B8</f>
        <v>2.0773020952380903</v>
      </c>
    </row>
    <row r="34" spans="1:4" x14ac:dyDescent="0.25">
      <c r="A34" s="15" t="s">
        <v>16</v>
      </c>
      <c r="B34" s="16">
        <f>800000</f>
        <v>800000</v>
      </c>
    </row>
    <row r="35" spans="1:4" x14ac:dyDescent="0.25">
      <c r="A35" s="17" t="s">
        <v>17</v>
      </c>
      <c r="B35" s="18">
        <f>1600000</f>
        <v>1600000</v>
      </c>
    </row>
    <row r="36" spans="1:4" x14ac:dyDescent="0.25">
      <c r="A36" s="20" t="s">
        <v>30</v>
      </c>
      <c r="B36" s="19">
        <f>B47</f>
        <v>2240000</v>
      </c>
    </row>
    <row r="37" spans="1:4" x14ac:dyDescent="0.25">
      <c r="A37" s="9" t="s">
        <v>9</v>
      </c>
      <c r="B37" s="9">
        <f>SUM(B34:B36)</f>
        <v>4640000</v>
      </c>
    </row>
    <row r="38" spans="1:4" x14ac:dyDescent="0.25">
      <c r="A38" s="11" t="s">
        <v>32</v>
      </c>
      <c r="B38" s="12">
        <f>B37*95%</f>
        <v>4408000</v>
      </c>
    </row>
    <row r="39" spans="1:4" x14ac:dyDescent="0.25">
      <c r="A39" s="13" t="s">
        <v>33</v>
      </c>
      <c r="B39" s="14">
        <f>B37*5%</f>
        <v>232000</v>
      </c>
    </row>
    <row r="41" spans="1:4" x14ac:dyDescent="0.25">
      <c r="C41" s="6"/>
      <c r="D41" s="1"/>
    </row>
    <row r="43" spans="1:4" x14ac:dyDescent="0.25">
      <c r="A43" s="28" t="s">
        <v>25</v>
      </c>
      <c r="B43" s="28"/>
    </row>
    <row r="44" spans="1:4" x14ac:dyDescent="0.25">
      <c r="A44" s="32" t="s">
        <v>26</v>
      </c>
      <c r="B44" s="18">
        <f>10000</f>
        <v>10000</v>
      </c>
    </row>
    <row r="45" spans="1:4" x14ac:dyDescent="0.25">
      <c r="A45" s="32" t="s">
        <v>27</v>
      </c>
      <c r="B45" s="18">
        <v>8</v>
      </c>
    </row>
    <row r="46" spans="1:4" x14ac:dyDescent="0.25">
      <c r="A46" s="32" t="s">
        <v>28</v>
      </c>
      <c r="B46" s="18">
        <v>28</v>
      </c>
    </row>
    <row r="47" spans="1:4" ht="30" x14ac:dyDescent="0.25">
      <c r="A47" s="30" t="s">
        <v>29</v>
      </c>
      <c r="B47" s="31">
        <f>B44*B45*B46</f>
        <v>2240000</v>
      </c>
    </row>
    <row r="51" spans="1:4" ht="15" customHeight="1" x14ac:dyDescent="0.25">
      <c r="A51" s="35" t="s">
        <v>36</v>
      </c>
      <c r="B51" s="39" t="s">
        <v>41</v>
      </c>
      <c r="C51" s="39"/>
      <c r="D51" s="39"/>
    </row>
    <row r="52" spans="1:4" x14ac:dyDescent="0.25">
      <c r="A52" s="33"/>
      <c r="B52" s="39"/>
      <c r="C52" s="39"/>
      <c r="D52" s="39"/>
    </row>
    <row r="53" spans="1:4" x14ac:dyDescent="0.25">
      <c r="A53" s="33"/>
      <c r="B53" s="39"/>
      <c r="C53" s="39"/>
      <c r="D53" s="39"/>
    </row>
    <row r="54" spans="1:4" x14ac:dyDescent="0.25">
      <c r="A54" s="33"/>
      <c r="B54" s="39"/>
      <c r="C54" s="39"/>
      <c r="D54" s="39"/>
    </row>
    <row r="55" spans="1:4" x14ac:dyDescent="0.25">
      <c r="A55" s="33"/>
      <c r="B55" s="39"/>
      <c r="C55" s="39"/>
      <c r="D55" s="39"/>
    </row>
    <row r="56" spans="1:4" x14ac:dyDescent="0.25">
      <c r="A56" s="33"/>
      <c r="B56" s="39"/>
      <c r="C56" s="39"/>
      <c r="D56" s="39"/>
    </row>
    <row r="57" spans="1:4" x14ac:dyDescent="0.25">
      <c r="A57" s="33"/>
      <c r="B57" s="39"/>
      <c r="C57" s="39"/>
      <c r="D57" s="39"/>
    </row>
    <row r="58" spans="1:4" x14ac:dyDescent="0.25">
      <c r="A58" s="22"/>
      <c r="B58" s="36"/>
      <c r="C58" s="36"/>
      <c r="D58" s="36"/>
    </row>
    <row r="59" spans="1:4" x14ac:dyDescent="0.25">
      <c r="A59" s="37" t="s">
        <v>35</v>
      </c>
      <c r="B59" s="39" t="s">
        <v>40</v>
      </c>
      <c r="C59" s="39"/>
      <c r="D59" s="39"/>
    </row>
    <row r="60" spans="1:4" x14ac:dyDescent="0.25">
      <c r="A60" s="37"/>
      <c r="B60" s="39"/>
      <c r="C60" s="39"/>
      <c r="D60" s="39"/>
    </row>
    <row r="61" spans="1:4" x14ac:dyDescent="0.25">
      <c r="A61" s="37"/>
      <c r="B61" s="39"/>
      <c r="C61" s="39"/>
      <c r="D61" s="39"/>
    </row>
    <row r="62" spans="1:4" x14ac:dyDescent="0.25">
      <c r="B62" s="39"/>
      <c r="C62" s="39"/>
      <c r="D62" s="39"/>
    </row>
    <row r="63" spans="1:4" ht="15" customHeight="1" x14ac:dyDescent="0.25">
      <c r="B63" s="39"/>
      <c r="C63" s="39"/>
      <c r="D63" s="39"/>
    </row>
    <row r="64" spans="1:4" x14ac:dyDescent="0.25">
      <c r="B64" s="39"/>
      <c r="C64" s="39"/>
      <c r="D64" s="39"/>
    </row>
    <row r="65" spans="3:3" x14ac:dyDescent="0.25">
      <c r="C65"/>
    </row>
    <row r="66" spans="3:3" x14ac:dyDescent="0.25">
      <c r="C66"/>
    </row>
    <row r="67" spans="3:3" x14ac:dyDescent="0.25">
      <c r="C67"/>
    </row>
  </sheetData>
  <mergeCells count="3">
    <mergeCell ref="B51:D57"/>
    <mergeCell ref="B59:D64"/>
    <mergeCell ref="A3:D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64"/>
  <sheetViews>
    <sheetView tabSelected="1" topLeftCell="A45" workbookViewId="0">
      <selection activeCell="I58" sqref="I58"/>
    </sheetView>
  </sheetViews>
  <sheetFormatPr defaultRowHeight="15" x14ac:dyDescent="0.25"/>
  <cols>
    <col min="1" max="1" width="39" customWidth="1"/>
    <col min="2" max="2" width="22" customWidth="1"/>
    <col min="3" max="3" width="20" customWidth="1"/>
    <col min="4" max="4" width="16.5703125" customWidth="1"/>
  </cols>
  <sheetData>
    <row r="3" spans="1:4" ht="21" x14ac:dyDescent="0.35">
      <c r="A3" s="40" t="s">
        <v>43</v>
      </c>
      <c r="B3" s="41"/>
      <c r="C3" s="41"/>
      <c r="D3" s="41"/>
    </row>
    <row r="6" spans="1:4" ht="17.25" customHeight="1" x14ac:dyDescent="0.25">
      <c r="A6" s="10" t="s">
        <v>37</v>
      </c>
    </row>
    <row r="7" spans="1:4" x14ac:dyDescent="0.25">
      <c r="A7" s="6"/>
    </row>
    <row r="8" spans="1:4" x14ac:dyDescent="0.25">
      <c r="A8" s="6" t="s">
        <v>15</v>
      </c>
      <c r="B8" s="38">
        <v>5000</v>
      </c>
    </row>
    <row r="9" spans="1:4" x14ac:dyDescent="0.25">
      <c r="A9" s="6"/>
    </row>
    <row r="10" spans="1:4" x14ac:dyDescent="0.25">
      <c r="A10" s="21" t="s">
        <v>22</v>
      </c>
    </row>
    <row r="11" spans="1:4" x14ac:dyDescent="0.25">
      <c r="A11" s="6" t="s">
        <v>23</v>
      </c>
    </row>
    <row r="12" spans="1:4" x14ac:dyDescent="0.25">
      <c r="A12" s="6"/>
    </row>
    <row r="13" spans="1:4" x14ac:dyDescent="0.25">
      <c r="A13" s="2" t="s">
        <v>13</v>
      </c>
      <c r="B13" s="3"/>
      <c r="C13" s="3"/>
      <c r="D13" s="3"/>
    </row>
    <row r="14" spans="1:4" x14ac:dyDescent="0.25">
      <c r="A14" t="s">
        <v>14</v>
      </c>
      <c r="B14">
        <v>30</v>
      </c>
      <c r="C14">
        <f>B8*88%</f>
        <v>4400</v>
      </c>
      <c r="D14">
        <f>B14*C14</f>
        <v>132000</v>
      </c>
    </row>
    <row r="15" spans="1:4" x14ac:dyDescent="0.25">
      <c r="A15" t="s">
        <v>5</v>
      </c>
      <c r="B15">
        <v>90</v>
      </c>
      <c r="C15">
        <f>B8*8%</f>
        <v>400</v>
      </c>
      <c r="D15">
        <f>B15*C15</f>
        <v>36000</v>
      </c>
    </row>
    <row r="16" spans="1:4" x14ac:dyDescent="0.25">
      <c r="A16" t="s">
        <v>6</v>
      </c>
      <c r="B16">
        <v>8</v>
      </c>
      <c r="C16">
        <f>B8*4%</f>
        <v>200</v>
      </c>
      <c r="D16">
        <f>B16*C16</f>
        <v>1600</v>
      </c>
    </row>
    <row r="17" spans="1:4" x14ac:dyDescent="0.25">
      <c r="A17" t="s">
        <v>39</v>
      </c>
      <c r="B17">
        <v>7</v>
      </c>
      <c r="C17">
        <f>5000/50</f>
        <v>100</v>
      </c>
      <c r="D17">
        <f>B17*C17</f>
        <v>700</v>
      </c>
    </row>
    <row r="18" spans="1:4" x14ac:dyDescent="0.25">
      <c r="B18" t="s">
        <v>9</v>
      </c>
      <c r="C18" s="5">
        <f>SUM(C14:C16)</f>
        <v>5000</v>
      </c>
      <c r="D18" s="5">
        <f>SUM(D14:D17)</f>
        <v>170300</v>
      </c>
    </row>
    <row r="19" spans="1:4" x14ac:dyDescent="0.25">
      <c r="C19" s="1"/>
      <c r="D19" s="1"/>
    </row>
    <row r="20" spans="1:4" x14ac:dyDescent="0.25">
      <c r="A20" s="2" t="s">
        <v>10</v>
      </c>
      <c r="B20" s="3"/>
      <c r="C20" s="3"/>
      <c r="D20" s="3"/>
    </row>
    <row r="21" spans="1:4" x14ac:dyDescent="0.25">
      <c r="A21" t="s">
        <v>0</v>
      </c>
    </row>
    <row r="22" spans="1:4" x14ac:dyDescent="0.25">
      <c r="A22" s="1" t="s">
        <v>24</v>
      </c>
      <c r="B22" s="4" t="s">
        <v>7</v>
      </c>
      <c r="C22" s="4" t="s">
        <v>8</v>
      </c>
      <c r="D22" s="4" t="s">
        <v>9</v>
      </c>
    </row>
    <row r="23" spans="1:4" x14ac:dyDescent="0.25">
      <c r="B23">
        <v>29</v>
      </c>
      <c r="C23">
        <v>5000</v>
      </c>
      <c r="D23">
        <f>C23*B23</f>
        <v>145000</v>
      </c>
    </row>
    <row r="24" spans="1:4" x14ac:dyDescent="0.25">
      <c r="A24" t="s">
        <v>2</v>
      </c>
      <c r="B24">
        <v>5</v>
      </c>
      <c r="C24">
        <f>500</f>
        <v>500</v>
      </c>
      <c r="D24">
        <f>B24*C24</f>
        <v>2500</v>
      </c>
    </row>
    <row r="25" spans="1:4" x14ac:dyDescent="0.25">
      <c r="A25" t="s">
        <v>3</v>
      </c>
      <c r="B25">
        <f>6.5</f>
        <v>6.5</v>
      </c>
      <c r="C25">
        <f>32*12</f>
        <v>384</v>
      </c>
      <c r="D25">
        <f>B25*C25</f>
        <v>2496</v>
      </c>
    </row>
    <row r="26" spans="1:4" x14ac:dyDescent="0.25">
      <c r="A26" t="s">
        <v>12</v>
      </c>
      <c r="B26">
        <v>250</v>
      </c>
      <c r="D26">
        <f>250</f>
        <v>250</v>
      </c>
    </row>
    <row r="27" spans="1:4" x14ac:dyDescent="0.25">
      <c r="A27" t="s">
        <v>19</v>
      </c>
      <c r="B27">
        <v>20</v>
      </c>
      <c r="C27">
        <f>C14/70</f>
        <v>62.857142857142854</v>
      </c>
      <c r="D27">
        <f>B27*C27</f>
        <v>1257.1428571428571</v>
      </c>
    </row>
    <row r="28" spans="1:4" x14ac:dyDescent="0.25">
      <c r="A28" t="s">
        <v>4</v>
      </c>
      <c r="B28">
        <f>B38/5</f>
        <v>668800</v>
      </c>
      <c r="C28">
        <f>B28/300</f>
        <v>2229.3333333333335</v>
      </c>
      <c r="D28">
        <f>944</f>
        <v>944</v>
      </c>
    </row>
    <row r="29" spans="1:4" x14ac:dyDescent="0.25">
      <c r="A29" t="s">
        <v>21</v>
      </c>
      <c r="B29">
        <f>(B38*13%)/5</f>
        <v>86944</v>
      </c>
      <c r="C29">
        <f>B29/300</f>
        <v>289.81333333333333</v>
      </c>
      <c r="D29">
        <f>C29</f>
        <v>289.81333333333333</v>
      </c>
    </row>
    <row r="30" spans="1:4" x14ac:dyDescent="0.25">
      <c r="A30" s="1" t="s">
        <v>34</v>
      </c>
      <c r="B30" s="1"/>
      <c r="C30">
        <f>250</f>
        <v>250</v>
      </c>
      <c r="D30">
        <f>C30*B23</f>
        <v>7250</v>
      </c>
    </row>
    <row r="31" spans="1:4" x14ac:dyDescent="0.25">
      <c r="C31" s="7" t="s">
        <v>9</v>
      </c>
      <c r="D31" s="7">
        <f>SUM(D23:D30)</f>
        <v>159986.95619047619</v>
      </c>
    </row>
    <row r="32" spans="1:4" x14ac:dyDescent="0.25">
      <c r="C32" s="8" t="s">
        <v>18</v>
      </c>
      <c r="D32" s="8">
        <f>D18-D31</f>
        <v>10313.043809523806</v>
      </c>
    </row>
    <row r="33" spans="1:4" ht="30" x14ac:dyDescent="0.25">
      <c r="C33" s="27" t="s">
        <v>31</v>
      </c>
      <c r="D33" s="8">
        <f>D32/B8</f>
        <v>2.0626087619047611</v>
      </c>
    </row>
    <row r="34" spans="1:4" x14ac:dyDescent="0.25">
      <c r="A34" s="15" t="s">
        <v>16</v>
      </c>
      <c r="B34" s="16">
        <v>800000</v>
      </c>
    </row>
    <row r="35" spans="1:4" x14ac:dyDescent="0.25">
      <c r="A35" s="17" t="s">
        <v>17</v>
      </c>
      <c r="B35" s="18">
        <f>1600000</f>
        <v>1600000</v>
      </c>
    </row>
    <row r="36" spans="1:4" x14ac:dyDescent="0.25">
      <c r="A36" s="20" t="s">
        <v>30</v>
      </c>
      <c r="B36" s="19">
        <f>B47</f>
        <v>1120000</v>
      </c>
    </row>
    <row r="37" spans="1:4" x14ac:dyDescent="0.25">
      <c r="A37" s="9" t="s">
        <v>9</v>
      </c>
      <c r="B37" s="9">
        <f>SUM(B34:B36)</f>
        <v>3520000</v>
      </c>
    </row>
    <row r="38" spans="1:4" x14ac:dyDescent="0.25">
      <c r="A38" s="11" t="s">
        <v>32</v>
      </c>
      <c r="B38" s="12">
        <f>B37*95%</f>
        <v>3344000</v>
      </c>
    </row>
    <row r="39" spans="1:4" x14ac:dyDescent="0.25">
      <c r="A39" s="13" t="s">
        <v>33</v>
      </c>
      <c r="B39" s="14">
        <f>B37*5%</f>
        <v>176000</v>
      </c>
    </row>
    <row r="43" spans="1:4" x14ac:dyDescent="0.25">
      <c r="A43" s="28" t="s">
        <v>25</v>
      </c>
      <c r="B43" s="28"/>
    </row>
    <row r="44" spans="1:4" x14ac:dyDescent="0.25">
      <c r="A44" s="29" t="s">
        <v>26</v>
      </c>
      <c r="B44" s="29">
        <f>5000</f>
        <v>5000</v>
      </c>
    </row>
    <row r="45" spans="1:4" x14ac:dyDescent="0.25">
      <c r="A45" s="29" t="s">
        <v>27</v>
      </c>
      <c r="B45" s="29">
        <v>8</v>
      </c>
    </row>
    <row r="46" spans="1:4" x14ac:dyDescent="0.25">
      <c r="A46" s="29" t="s">
        <v>28</v>
      </c>
      <c r="B46" s="29">
        <v>28</v>
      </c>
    </row>
    <row r="47" spans="1:4" ht="30" x14ac:dyDescent="0.25">
      <c r="A47" s="30" t="s">
        <v>29</v>
      </c>
      <c r="B47" s="31">
        <f>B44*B45*B46</f>
        <v>1120000</v>
      </c>
    </row>
    <row r="52" spans="1:4" ht="15" customHeight="1" x14ac:dyDescent="0.25">
      <c r="A52" s="35" t="s">
        <v>36</v>
      </c>
      <c r="B52" s="39" t="s">
        <v>41</v>
      </c>
      <c r="C52" s="39"/>
      <c r="D52" s="39"/>
    </row>
    <row r="53" spans="1:4" x14ac:dyDescent="0.25">
      <c r="A53" s="33"/>
      <c r="B53" s="39"/>
      <c r="C53" s="39"/>
      <c r="D53" s="39"/>
    </row>
    <row r="54" spans="1:4" x14ac:dyDescent="0.25">
      <c r="A54" s="33"/>
      <c r="B54" s="39"/>
      <c r="C54" s="39"/>
      <c r="D54" s="39"/>
    </row>
    <row r="55" spans="1:4" x14ac:dyDescent="0.25">
      <c r="A55" s="33"/>
      <c r="B55" s="39"/>
      <c r="C55" s="39"/>
      <c r="D55" s="39"/>
    </row>
    <row r="56" spans="1:4" x14ac:dyDescent="0.25">
      <c r="A56" s="33"/>
      <c r="B56" s="39"/>
      <c r="C56" s="39"/>
      <c r="D56" s="39"/>
    </row>
    <row r="57" spans="1:4" s="22" customFormat="1" x14ac:dyDescent="0.25">
      <c r="B57" s="36"/>
      <c r="C57" s="36"/>
      <c r="D57" s="36"/>
    </row>
    <row r="59" spans="1:4" ht="15" customHeight="1" x14ac:dyDescent="0.25">
      <c r="A59" s="37" t="s">
        <v>35</v>
      </c>
      <c r="B59" s="42" t="s">
        <v>40</v>
      </c>
      <c r="C59" s="42"/>
      <c r="D59" s="42"/>
    </row>
    <row r="60" spans="1:4" ht="15" customHeight="1" x14ac:dyDescent="0.25">
      <c r="A60" s="37"/>
      <c r="B60" s="42"/>
      <c r="C60" s="42"/>
      <c r="D60" s="42"/>
    </row>
    <row r="61" spans="1:4" x14ac:dyDescent="0.25">
      <c r="B61" s="42"/>
      <c r="C61" s="42"/>
      <c r="D61" s="42"/>
    </row>
    <row r="62" spans="1:4" x14ac:dyDescent="0.25">
      <c r="B62" s="42"/>
      <c r="C62" s="42"/>
      <c r="D62" s="42"/>
    </row>
    <row r="63" spans="1:4" x14ac:dyDescent="0.25">
      <c r="B63" s="42"/>
      <c r="C63" s="42"/>
      <c r="D63" s="42"/>
    </row>
    <row r="64" spans="1:4" x14ac:dyDescent="0.25">
      <c r="B64" s="34"/>
      <c r="C64" s="34"/>
      <c r="D64" s="34"/>
    </row>
  </sheetData>
  <mergeCells count="3">
    <mergeCell ref="B59:D63"/>
    <mergeCell ref="B52:D56"/>
    <mergeCell ref="A3:D3"/>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 ton per day</vt:lpstr>
      <vt:lpstr>5 ton per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Makhare</dc:creator>
  <cp:lastModifiedBy>chawadispprt</cp:lastModifiedBy>
  <dcterms:created xsi:type="dcterms:W3CDTF">2015-06-05T18:17:20Z</dcterms:created>
  <dcterms:modified xsi:type="dcterms:W3CDTF">2025-03-24T07:30:06Z</dcterms:modified>
</cp:coreProperties>
</file>