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792E843F-60EE-4B69-823B-E0DC178C8686}"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C27" i="1" l="1"/>
  <c r="D21" i="1"/>
  <c r="B52" i="1"/>
  <c r="B51" i="1"/>
  <c r="D39" i="1"/>
  <c r="D40" i="1"/>
  <c r="B22" i="1"/>
  <c r="B64" i="1"/>
  <c r="D72" i="1"/>
  <c r="D73" i="1" s="1"/>
  <c r="D66" i="1"/>
  <c r="B47" i="1"/>
  <c r="D27" i="1" l="1"/>
  <c r="D23" i="1"/>
  <c r="B32" i="1"/>
  <c r="D32" i="1" s="1"/>
  <c r="C39" i="1"/>
  <c r="B40" i="1"/>
  <c r="B39" i="1"/>
  <c r="B38" i="1"/>
  <c r="D38" i="1" s="1"/>
  <c r="D22" i="1"/>
  <c r="B48" i="1"/>
  <c r="B59" i="1"/>
  <c r="B49" i="1" s="1"/>
  <c r="D15" i="1"/>
  <c r="D14" i="1"/>
  <c r="D41" i="1" l="1"/>
  <c r="B50" i="1"/>
  <c r="D17" i="1"/>
  <c r="B66" i="1" l="1"/>
  <c r="C66" i="1" s="1"/>
  <c r="E66" i="1" s="1"/>
  <c r="B65" i="1"/>
  <c r="C65" i="1" s="1"/>
  <c r="E65" i="1" s="1"/>
  <c r="E67" i="1" s="1"/>
  <c r="D31" i="1" s="1"/>
  <c r="D33" i="1" s="1"/>
  <c r="B25" i="1"/>
  <c r="B26" i="1" s="1"/>
  <c r="C51" i="1" l="1"/>
  <c r="D25" i="1"/>
  <c r="D26" i="1"/>
  <c r="D28" i="1" l="1"/>
  <c r="D35" i="1" s="1"/>
  <c r="D43" i="1" s="1"/>
  <c r="D44" i="1" s="1"/>
</calcChain>
</file>

<file path=xl/sharedStrings.xml><?xml version="1.0" encoding="utf-8"?>
<sst xmlns="http://schemas.openxmlformats.org/spreadsheetml/2006/main" count="71" uniqueCount="67">
  <si>
    <t>Particulars</t>
  </si>
  <si>
    <t>Rate</t>
  </si>
  <si>
    <t>Amount</t>
  </si>
  <si>
    <t>Raw Material</t>
  </si>
  <si>
    <t>Transport</t>
  </si>
  <si>
    <t>A</t>
  </si>
  <si>
    <t>Total</t>
  </si>
  <si>
    <t>Production Charges</t>
  </si>
  <si>
    <t>Labour</t>
  </si>
  <si>
    <t>Light</t>
  </si>
  <si>
    <t>Fuel</t>
  </si>
  <si>
    <t>Admin</t>
  </si>
  <si>
    <t>Bank Loan</t>
  </si>
  <si>
    <t>B</t>
  </si>
  <si>
    <t>Other Cost</t>
  </si>
  <si>
    <t>Packaging Cost</t>
  </si>
  <si>
    <t>Local Transport</t>
  </si>
  <si>
    <t>Grand Total</t>
  </si>
  <si>
    <t>( A+B+C)</t>
  </si>
  <si>
    <t>profit Side OF Business</t>
  </si>
  <si>
    <t>60 % Poha</t>
  </si>
  <si>
    <t>20% Tukda</t>
  </si>
  <si>
    <t>20% Chuni</t>
  </si>
  <si>
    <t>Loan Calculation</t>
  </si>
  <si>
    <t>Shed</t>
  </si>
  <si>
    <t>Machinery</t>
  </si>
  <si>
    <t>Other</t>
  </si>
  <si>
    <t>Bank Loan (75%)</t>
  </si>
  <si>
    <t>Poha calculation Sheet</t>
  </si>
  <si>
    <t>Recovery</t>
  </si>
  <si>
    <t>Percentage 60%</t>
  </si>
  <si>
    <t>Raw Material Required</t>
  </si>
  <si>
    <t xml:space="preserve">Final Profit (profit- expenditure)    </t>
  </si>
  <si>
    <t xml:space="preserve">Tukda are normaly sale with mixing on Poha, therefore in this economic sheet, Market rate of Tukda are Rs. 30 give, If you want of sale the Tukda Poha seperatly to Cattle feed then the price of product is Rs. 18 to Rs. 20 Seperatly </t>
  </si>
  <si>
    <t xml:space="preserve">Note : </t>
  </si>
  <si>
    <t>Packaging Expenses</t>
  </si>
  <si>
    <t>Production Per Day</t>
  </si>
  <si>
    <t>Half Poha Packing on 30 KG Bag</t>
  </si>
  <si>
    <t>Half Poha on 1 KG Bag</t>
  </si>
  <si>
    <t>Bags Require</t>
  </si>
  <si>
    <t>Per Bag Price(Per Unit)</t>
  </si>
  <si>
    <t>Total Packing Cost</t>
  </si>
  <si>
    <t xml:space="preserve">Labour </t>
  </si>
  <si>
    <t xml:space="preserve">Helper </t>
  </si>
  <si>
    <t>Operater</t>
  </si>
  <si>
    <t xml:space="preserve">Total Labour </t>
  </si>
  <si>
    <t>Wages Per Day</t>
  </si>
  <si>
    <t>Per Month</t>
  </si>
  <si>
    <t>Total Working Capital Cost (for 10 days) A*B*C</t>
  </si>
  <si>
    <t>2. Days</t>
  </si>
  <si>
    <t xml:space="preserve">3. Price </t>
  </si>
  <si>
    <t>Own contribution (25%)</t>
  </si>
  <si>
    <t>1000 Kg</t>
  </si>
  <si>
    <t xml:space="preserve">Production                   </t>
  </si>
  <si>
    <t>Interest on Bank loan</t>
  </si>
  <si>
    <t>1500 Days (300 day per year)</t>
  </si>
  <si>
    <t>Profit Per Kg</t>
  </si>
  <si>
    <t>Working Capital (for 10 days)</t>
  </si>
  <si>
    <t xml:space="preserve">1. Raw Material Required </t>
  </si>
  <si>
    <t>1 Ton/day</t>
  </si>
  <si>
    <t xml:space="preserve">टिप: </t>
  </si>
  <si>
    <t>Note :</t>
  </si>
  <si>
    <t>1000 Kg (output)</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</si>
  <si>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</si>
  <si>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The Economic Sheet is only given to estimate the profit and cost of the industry and you can calculate it yourself. Market rate of raw material and finished products are changes time to time, So you have to do the calculations yourself and then do the economics ....</t>
  </si>
  <si>
    <t>पोहा</t>
  </si>
  <si>
    <t xml:space="preserve">1% Production Loss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</si>
</sst>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Times New Roman"/>
      <family val="1"/>
    </font>
    <font>
      <sz val="10.5"/>
      <color theme="1"/>
      <name val="Calibri"/>
      <family val="2"/>
      <scheme val="minor"/>
    </font>
    <font>
      <sz val="10"/>
      <color theme="1"/>
      <name val="Arial"/>
      <family val="2"/>
    </font>
    <font>
      <b/>
      <sz val="12"/>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rgb="FFFFC000"/>
        <bgColor indexed="64"/>
      </patternFill>
    </fill>
    <fill>
      <patternFill patternType="solid">
        <fgColor rgb="FFC5D9F0"/>
        <bgColor indexed="64"/>
      </patternFill>
    </fill>
    <fill>
      <patternFill patternType="solid">
        <fgColor rgb="FF92D050"/>
        <bgColor indexed="64"/>
      </patternFill>
    </fill>
    <fill>
      <patternFill patternType="solid">
        <fgColor rgb="FFF9BE8F"/>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3" fillId="2" borderId="0" xfId="0" applyFont="1" applyFill="1" applyAlignment="1">
      <alignment vertical="top" wrapText="1"/>
    </xf>
    <xf numFmtId="0" fontId="2" fillId="3" borderId="0" xfId="0" applyFont="1" applyFill="1" applyAlignment="1">
      <alignment vertical="top" wrapText="1"/>
    </xf>
    <xf numFmtId="0" fontId="4" fillId="0" borderId="0" xfId="0" applyFont="1" applyAlignment="1">
      <alignment horizontal="right" vertical="top" wrapText="1"/>
    </xf>
    <xf numFmtId="0" fontId="3" fillId="0" borderId="0" xfId="0" applyFont="1" applyAlignment="1">
      <alignment vertical="top" wrapText="1"/>
    </xf>
    <xf numFmtId="0" fontId="3" fillId="3" borderId="0" xfId="0" applyFont="1" applyFill="1" applyAlignment="1">
      <alignmen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right" vertical="top" wrapText="1"/>
    </xf>
    <xf numFmtId="0" fontId="2" fillId="2" borderId="0" xfId="0" applyFont="1" applyFill="1" applyAlignment="1">
      <alignment vertical="top" wrapText="1"/>
    </xf>
    <xf numFmtId="0" fontId="5" fillId="0" borderId="0" xfId="0" applyFont="1" applyAlignment="1">
      <alignment vertical="top" wrapText="1"/>
    </xf>
    <xf numFmtId="0" fontId="2" fillId="5" borderId="10" xfId="0" applyFont="1" applyFill="1" applyBorder="1" applyAlignment="1">
      <alignment horizontal="center" vertical="top" wrapText="1"/>
    </xf>
    <xf numFmtId="0" fontId="4" fillId="5" borderId="1" xfId="0" applyFont="1" applyFill="1" applyBorder="1" applyAlignment="1">
      <alignment horizontal="center" vertical="top" wrapText="1"/>
    </xf>
    <xf numFmtId="0" fontId="2" fillId="4" borderId="3" xfId="0" applyFont="1" applyFill="1" applyBorder="1" applyAlignment="1">
      <alignment horizontal="center" vertical="top" wrapText="1"/>
    </xf>
    <xf numFmtId="0" fontId="3" fillId="4" borderId="4" xfId="0" applyFont="1" applyFill="1" applyBorder="1" applyAlignment="1">
      <alignment vertical="top" wrapText="1"/>
    </xf>
    <xf numFmtId="0" fontId="3" fillId="4" borderId="5" xfId="0" applyFont="1" applyFill="1" applyBorder="1" applyAlignment="1">
      <alignment vertical="top" wrapText="1"/>
    </xf>
    <xf numFmtId="0" fontId="4" fillId="11" borderId="9" xfId="0" applyFont="1" applyFill="1" applyBorder="1" applyAlignment="1">
      <alignment horizontal="center" vertical="top" wrapText="1"/>
    </xf>
    <xf numFmtId="0" fontId="4" fillId="11" borderId="10" xfId="0" applyFont="1" applyFill="1" applyBorder="1" applyAlignment="1">
      <alignment horizontal="center" vertical="top" wrapText="1"/>
    </xf>
    <xf numFmtId="0" fontId="3" fillId="11" borderId="10" xfId="0" applyFont="1" applyFill="1" applyBorder="1" applyAlignment="1">
      <alignment vertical="top" wrapText="1"/>
    </xf>
    <xf numFmtId="0" fontId="4" fillId="12" borderId="8" xfId="0" applyFont="1" applyFill="1" applyBorder="1" applyAlignment="1">
      <alignment horizontal="center" vertical="top" wrapText="1"/>
    </xf>
    <xf numFmtId="0" fontId="3" fillId="12" borderId="6" xfId="0" applyFont="1" applyFill="1" applyBorder="1" applyAlignment="1">
      <alignment vertical="top" wrapText="1"/>
    </xf>
    <xf numFmtId="0" fontId="4" fillId="12" borderId="9" xfId="0" applyFont="1" applyFill="1" applyBorder="1" applyAlignment="1">
      <alignment horizontal="center" vertical="top" wrapText="1"/>
    </xf>
    <xf numFmtId="0" fontId="3" fillId="12" borderId="2" xfId="0" applyFont="1" applyFill="1" applyBorder="1" applyAlignment="1">
      <alignment vertical="top" wrapText="1"/>
    </xf>
    <xf numFmtId="0" fontId="4" fillId="12" borderId="10" xfId="0" applyFont="1" applyFill="1" applyBorder="1" applyAlignment="1">
      <alignment horizontal="center" vertical="top" wrapText="1"/>
    </xf>
    <xf numFmtId="0" fontId="3" fillId="12" borderId="7" xfId="0" applyFont="1" applyFill="1" applyBorder="1"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0" fillId="0" borderId="0" xfId="0" applyAlignment="1">
      <alignment horizontal="left" vertical="top" wrapText="1"/>
    </xf>
    <xf numFmtId="0" fontId="0" fillId="6" borderId="0" xfId="0" applyFill="1" applyAlignment="1">
      <alignmen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4" fillId="6" borderId="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6" borderId="8"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10" borderId="10" xfId="0" applyFill="1" applyBorder="1" applyAlignment="1">
      <alignment vertical="top" wrapText="1"/>
    </xf>
    <xf numFmtId="0" fontId="6" fillId="0" borderId="0" xfId="0" applyFont="1" applyAlignment="1">
      <alignment horizontal="right" vertical="top" wrapText="1"/>
    </xf>
    <xf numFmtId="0" fontId="1"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horizontal="right" vertical="top" wrapText="1"/>
    </xf>
    <xf numFmtId="0" fontId="7" fillId="0" borderId="0" xfId="0" applyFont="1" applyAlignment="1">
      <alignment horizontal="center" vertical="top" wrapText="1"/>
    </xf>
    <xf numFmtId="0" fontId="0" fillId="0" borderId="0" xfId="0"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top" wrapText="1"/>
    </xf>
    <xf numFmtId="0" fontId="0" fillId="7" borderId="1" xfId="0" applyFill="1" applyBorder="1" applyAlignment="1">
      <alignment vertical="top" wrapText="1"/>
    </xf>
    <xf numFmtId="0" fontId="0" fillId="2" borderId="1" xfId="0" applyFill="1" applyBorder="1" applyAlignment="1">
      <alignment vertical="top" wrapText="1"/>
    </xf>
    <xf numFmtId="0" fontId="0" fillId="8" borderId="1" xfId="0" applyFill="1" applyBorder="1" applyAlignment="1">
      <alignment vertical="top" wrapText="1"/>
    </xf>
    <xf numFmtId="0" fontId="0" fillId="6" borderId="1" xfId="0" applyFill="1" applyBorder="1" applyAlignment="1">
      <alignment vertical="top" wrapText="1"/>
    </xf>
    <xf numFmtId="0" fontId="0" fillId="9" borderId="1" xfId="0"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0</xdr:row>
      <xdr:rowOff>0</xdr:rowOff>
    </xdr:from>
    <xdr:to>
      <xdr:col>3</xdr:col>
      <xdr:colOff>1381125</xdr:colOff>
      <xdr:row>3</xdr:row>
      <xdr:rowOff>160225</xdr:rowOff>
    </xdr:to>
    <xdr:pic>
      <xdr:nvPicPr>
        <xdr:cNvPr id="2" name="Picture 1" descr="Chawadi logo jpeg (1000).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l="4651" t="5273" r="5426"/>
        <a:stretch>
          <a:fillRect/>
        </a:stretch>
      </xdr:blipFill>
      <xdr:spPr>
        <a:xfrm>
          <a:off x="4972050" y="0"/>
          <a:ext cx="1104900" cy="855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92"/>
  <sheetViews>
    <sheetView tabSelected="1" topLeftCell="A52" workbookViewId="0">
      <selection activeCell="H58" sqref="H58"/>
    </sheetView>
  </sheetViews>
  <sheetFormatPr defaultRowHeight="15" x14ac:dyDescent="0.25"/>
  <cols>
    <col min="1" max="1" width="19.28515625" style="43" customWidth="1"/>
    <col min="2" max="2" width="14.85546875" style="43" customWidth="1"/>
    <col min="3" max="3" width="13.85546875" style="43" customWidth="1"/>
    <col min="4" max="4" width="22.7109375" style="43" customWidth="1"/>
    <col min="5" max="5" width="12.28515625" style="43" customWidth="1"/>
    <col min="6" max="16384" width="9.140625" style="43"/>
  </cols>
  <sheetData>
    <row r="3" spans="1:4" ht="24.75" customHeight="1" x14ac:dyDescent="0.25">
      <c r="A3" s="45" t="s">
        <v>65</v>
      </c>
      <c r="B3" s="46"/>
      <c r="C3" s="46"/>
      <c r="D3" s="46"/>
    </row>
    <row r="6" spans="1:4" ht="30" x14ac:dyDescent="0.25">
      <c r="A6" s="29" t="s">
        <v>28</v>
      </c>
    </row>
    <row r="8" spans="1:4" x14ac:dyDescent="0.25">
      <c r="A8" s="47" t="s">
        <v>29</v>
      </c>
      <c r="B8" s="47" t="s">
        <v>30</v>
      </c>
    </row>
    <row r="9" spans="1:4" x14ac:dyDescent="0.25">
      <c r="A9" s="47" t="s">
        <v>53</v>
      </c>
      <c r="B9" s="47" t="s">
        <v>52</v>
      </c>
    </row>
    <row r="10" spans="1:4" x14ac:dyDescent="0.25">
      <c r="A10" s="47"/>
      <c r="B10" s="47"/>
      <c r="D10" s="48"/>
    </row>
    <row r="11" spans="1:4" ht="28.5" x14ac:dyDescent="0.25">
      <c r="A11" s="30" t="s">
        <v>31</v>
      </c>
      <c r="B11" s="30" t="s">
        <v>59</v>
      </c>
    </row>
    <row r="13" spans="1:4" ht="30.75" customHeight="1" x14ac:dyDescent="0.25">
      <c r="A13" s="31" t="s">
        <v>0</v>
      </c>
      <c r="B13" s="1"/>
      <c r="C13" s="31" t="s">
        <v>1</v>
      </c>
      <c r="D13" s="31" t="s">
        <v>2</v>
      </c>
    </row>
    <row r="14" spans="1:4" x14ac:dyDescent="0.25">
      <c r="A14" s="2" t="s">
        <v>3</v>
      </c>
      <c r="B14" s="3">
        <v>1000</v>
      </c>
      <c r="C14" s="3">
        <v>26</v>
      </c>
      <c r="D14" s="3">
        <f>B14*C14</f>
        <v>26000</v>
      </c>
    </row>
    <row r="15" spans="1:4" x14ac:dyDescent="0.25">
      <c r="A15" s="2" t="s">
        <v>4</v>
      </c>
      <c r="B15" s="4">
        <v>1000</v>
      </c>
      <c r="C15" s="3">
        <v>0.5</v>
      </c>
      <c r="D15" s="3">
        <f>B15*C15</f>
        <v>500</v>
      </c>
    </row>
    <row r="16" spans="1:4" x14ac:dyDescent="0.25">
      <c r="A16" s="5"/>
      <c r="B16" s="4"/>
      <c r="C16" s="4"/>
      <c r="D16" s="4"/>
    </row>
    <row r="17" spans="1:4" x14ac:dyDescent="0.25">
      <c r="A17" s="6"/>
      <c r="B17" s="7" t="s">
        <v>5</v>
      </c>
      <c r="C17" s="8" t="s">
        <v>6</v>
      </c>
      <c r="D17" s="9">
        <f>D14+D15</f>
        <v>26500</v>
      </c>
    </row>
    <row r="18" spans="1:4" x14ac:dyDescent="0.25">
      <c r="A18" s="27"/>
      <c r="B18" s="27"/>
      <c r="C18" s="27"/>
      <c r="D18" s="27"/>
    </row>
    <row r="19" spans="1:4" x14ac:dyDescent="0.25">
      <c r="A19" s="10" t="s">
        <v>7</v>
      </c>
      <c r="B19" s="1"/>
      <c r="C19" s="1"/>
      <c r="D19" s="1"/>
    </row>
    <row r="20" spans="1:4" x14ac:dyDescent="0.25">
      <c r="A20" s="5"/>
      <c r="B20" s="4"/>
      <c r="C20" s="4"/>
      <c r="D20" s="4"/>
    </row>
    <row r="21" spans="1:4" x14ac:dyDescent="0.25">
      <c r="A21" s="2" t="s">
        <v>8</v>
      </c>
      <c r="B21" s="3"/>
      <c r="C21" s="3"/>
      <c r="D21" s="3">
        <f>D73/26</f>
        <v>1538.4615384615386</v>
      </c>
    </row>
    <row r="22" spans="1:4" x14ac:dyDescent="0.25">
      <c r="A22" s="2" t="s">
        <v>9</v>
      </c>
      <c r="B22" s="3">
        <f>9*18</f>
        <v>162</v>
      </c>
      <c r="C22" s="3">
        <v>6.5</v>
      </c>
      <c r="D22" s="3">
        <f>B22*C22</f>
        <v>1053</v>
      </c>
    </row>
    <row r="23" spans="1:4" x14ac:dyDescent="0.25">
      <c r="A23" s="2" t="s">
        <v>10</v>
      </c>
      <c r="B23" s="3">
        <v>10</v>
      </c>
      <c r="C23" s="3">
        <v>85</v>
      </c>
      <c r="D23" s="3">
        <f>B23*C23</f>
        <v>850</v>
      </c>
    </row>
    <row r="24" spans="1:4" x14ac:dyDescent="0.25">
      <c r="A24" s="2" t="s">
        <v>11</v>
      </c>
      <c r="B24" s="4"/>
      <c r="C24" s="4"/>
      <c r="D24" s="3">
        <v>300</v>
      </c>
    </row>
    <row r="25" spans="1:4" x14ac:dyDescent="0.25">
      <c r="A25" s="2" t="s">
        <v>12</v>
      </c>
      <c r="B25" s="11">
        <f>B51/5</f>
        <v>369750</v>
      </c>
      <c r="C25" s="4"/>
      <c r="D25" s="3">
        <f>B25/300</f>
        <v>1232.5</v>
      </c>
    </row>
    <row r="26" spans="1:4" ht="28.5" x14ac:dyDescent="0.25">
      <c r="A26" s="2" t="s">
        <v>54</v>
      </c>
      <c r="B26" s="11">
        <f>B25*9%</f>
        <v>33277.5</v>
      </c>
      <c r="C26" s="4"/>
      <c r="D26" s="3">
        <f>B26/300</f>
        <v>110.925</v>
      </c>
    </row>
    <row r="27" spans="1:4" x14ac:dyDescent="0.25">
      <c r="A27" s="2" t="s">
        <v>66</v>
      </c>
      <c r="B27" s="11">
        <v>10</v>
      </c>
      <c r="C27" s="4">
        <f>C14</f>
        <v>26</v>
      </c>
      <c r="D27" s="3">
        <f>B27*C27</f>
        <v>260</v>
      </c>
    </row>
    <row r="28" spans="1:4" x14ac:dyDescent="0.25">
      <c r="A28" s="6"/>
      <c r="B28" s="7" t="s">
        <v>13</v>
      </c>
      <c r="C28" s="8" t="s">
        <v>6</v>
      </c>
      <c r="D28" s="9">
        <f>SUM(D21:D27)</f>
        <v>5344.8865384615392</v>
      </c>
    </row>
    <row r="29" spans="1:4" x14ac:dyDescent="0.25">
      <c r="A29" s="4"/>
      <c r="B29" s="4"/>
      <c r="C29" s="4"/>
      <c r="D29" s="4"/>
    </row>
    <row r="30" spans="1:4" x14ac:dyDescent="0.25">
      <c r="A30" s="10" t="s">
        <v>14</v>
      </c>
      <c r="B30" s="1"/>
      <c r="C30" s="1"/>
      <c r="D30" s="1"/>
    </row>
    <row r="31" spans="1:4" x14ac:dyDescent="0.25">
      <c r="A31" s="2" t="s">
        <v>15</v>
      </c>
      <c r="B31" s="3"/>
      <c r="C31" s="3"/>
      <c r="D31" s="3">
        <f>E67</f>
        <v>1254</v>
      </c>
    </row>
    <row r="32" spans="1:4" x14ac:dyDescent="0.25">
      <c r="A32" s="2" t="s">
        <v>16</v>
      </c>
      <c r="B32" s="3">
        <f>600</f>
        <v>600</v>
      </c>
      <c r="C32" s="3">
        <v>0.5</v>
      </c>
      <c r="D32" s="3">
        <f>B32*C32</f>
        <v>300</v>
      </c>
    </row>
    <row r="33" spans="1:4" x14ac:dyDescent="0.25">
      <c r="A33" s="6"/>
      <c r="B33" s="7"/>
      <c r="C33" s="8" t="s">
        <v>6</v>
      </c>
      <c r="D33" s="9">
        <f>SUM(D31:D32)</f>
        <v>1554</v>
      </c>
    </row>
    <row r="34" spans="1:4" x14ac:dyDescent="0.25">
      <c r="A34" s="4"/>
      <c r="B34" s="4"/>
      <c r="C34" s="4"/>
      <c r="D34" s="4"/>
    </row>
    <row r="35" spans="1:4" x14ac:dyDescent="0.25">
      <c r="A35" s="4"/>
      <c r="B35" s="8" t="s">
        <v>17</v>
      </c>
      <c r="C35" s="8" t="s">
        <v>18</v>
      </c>
      <c r="D35" s="9">
        <f>D17+D28+D33</f>
        <v>33398.886538461535</v>
      </c>
    </row>
    <row r="36" spans="1:4" x14ac:dyDescent="0.25">
      <c r="A36" s="48" t="s">
        <v>62</v>
      </c>
      <c r="B36" s="4"/>
      <c r="C36" s="4"/>
      <c r="D36" s="4"/>
    </row>
    <row r="37" spans="1:4" ht="28.5" x14ac:dyDescent="0.25">
      <c r="A37" s="10" t="s">
        <v>19</v>
      </c>
      <c r="B37" s="1"/>
      <c r="C37" s="1"/>
      <c r="D37" s="1"/>
    </row>
    <row r="38" spans="1:4" x14ac:dyDescent="0.25">
      <c r="A38" s="2" t="s">
        <v>20</v>
      </c>
      <c r="B38" s="3">
        <f>1000*60%</f>
        <v>600</v>
      </c>
      <c r="C38" s="3">
        <v>49</v>
      </c>
      <c r="D38" s="3">
        <f>B38*C38</f>
        <v>29400</v>
      </c>
    </row>
    <row r="39" spans="1:4" x14ac:dyDescent="0.25">
      <c r="A39" s="2" t="s">
        <v>21</v>
      </c>
      <c r="B39" s="3">
        <f>1000*20%</f>
        <v>200</v>
      </c>
      <c r="C39" s="3">
        <f>18</f>
        <v>18</v>
      </c>
      <c r="D39" s="3">
        <f t="shared" ref="D39:D40" si="0">B39*C39</f>
        <v>3600</v>
      </c>
    </row>
    <row r="40" spans="1:4" ht="22.5" customHeight="1" x14ac:dyDescent="0.25">
      <c r="A40" s="2" t="s">
        <v>22</v>
      </c>
      <c r="B40" s="3">
        <f>1000*20%</f>
        <v>200</v>
      </c>
      <c r="C40" s="3">
        <v>15</v>
      </c>
      <c r="D40" s="3">
        <f t="shared" si="0"/>
        <v>3000</v>
      </c>
    </row>
    <row r="41" spans="1:4" x14ac:dyDescent="0.25">
      <c r="A41" s="4"/>
      <c r="B41" s="4"/>
      <c r="C41" s="8" t="s">
        <v>17</v>
      </c>
      <c r="D41" s="9">
        <f>SUM(D38:D40)</f>
        <v>36000</v>
      </c>
    </row>
    <row r="43" spans="1:4" ht="30.75" customHeight="1" x14ac:dyDescent="0.25">
      <c r="C43" s="32" t="s">
        <v>32</v>
      </c>
      <c r="D43" s="33">
        <f>D41-D35</f>
        <v>2601.1134615384653</v>
      </c>
    </row>
    <row r="44" spans="1:4" x14ac:dyDescent="0.25">
      <c r="C44" s="34" t="s">
        <v>56</v>
      </c>
      <c r="D44" s="35">
        <f>D43/1000</f>
        <v>2.6011134615384655</v>
      </c>
    </row>
    <row r="46" spans="1:4" x14ac:dyDescent="0.25">
      <c r="A46" s="14" t="s">
        <v>23</v>
      </c>
      <c r="B46" s="15"/>
      <c r="C46" s="16"/>
    </row>
    <row r="47" spans="1:4" x14ac:dyDescent="0.25">
      <c r="A47" s="20" t="s">
        <v>24</v>
      </c>
      <c r="B47" s="20">
        <f>850000</f>
        <v>850000</v>
      </c>
      <c r="C47" s="21"/>
    </row>
    <row r="48" spans="1:4" x14ac:dyDescent="0.25">
      <c r="A48" s="22" t="s">
        <v>25</v>
      </c>
      <c r="B48" s="22">
        <f>1450000</f>
        <v>1450000</v>
      </c>
      <c r="C48" s="23"/>
    </row>
    <row r="49" spans="1:5" x14ac:dyDescent="0.25">
      <c r="A49" s="24" t="s">
        <v>26</v>
      </c>
      <c r="B49" s="24">
        <f>B59</f>
        <v>165000</v>
      </c>
      <c r="C49" s="25"/>
    </row>
    <row r="50" spans="1:5" ht="31.5" customHeight="1" x14ac:dyDescent="0.25">
      <c r="A50" s="12" t="s">
        <v>6</v>
      </c>
      <c r="B50" s="12">
        <f>SUM(B47:B49)</f>
        <v>2465000</v>
      </c>
      <c r="C50" s="13" t="s">
        <v>55</v>
      </c>
    </row>
    <row r="51" spans="1:5" x14ac:dyDescent="0.25">
      <c r="A51" s="17" t="s">
        <v>27</v>
      </c>
      <c r="B51" s="17">
        <f>B50*75%</f>
        <v>1848750</v>
      </c>
      <c r="C51" s="17">
        <f>B51/5</f>
        <v>369750</v>
      </c>
    </row>
    <row r="52" spans="1:5" ht="28.5" x14ac:dyDescent="0.25">
      <c r="A52" s="18" t="s">
        <v>51</v>
      </c>
      <c r="B52" s="18">
        <f>B50*25%</f>
        <v>616250</v>
      </c>
      <c r="C52" s="19"/>
    </row>
    <row r="55" spans="1:5" ht="30" x14ac:dyDescent="0.25">
      <c r="A55" s="36" t="s">
        <v>57</v>
      </c>
      <c r="B55" s="36"/>
    </row>
    <row r="56" spans="1:5" ht="17.25" customHeight="1" x14ac:dyDescent="0.25">
      <c r="A56" s="37" t="s">
        <v>58</v>
      </c>
      <c r="B56" s="37">
        <v>1000</v>
      </c>
    </row>
    <row r="57" spans="1:5" x14ac:dyDescent="0.25">
      <c r="A57" s="38" t="s">
        <v>49</v>
      </c>
      <c r="B57" s="38">
        <v>10</v>
      </c>
    </row>
    <row r="58" spans="1:5" x14ac:dyDescent="0.25">
      <c r="A58" s="39" t="s">
        <v>50</v>
      </c>
      <c r="B58" s="39">
        <v>16.5</v>
      </c>
    </row>
    <row r="59" spans="1:5" ht="45" x14ac:dyDescent="0.25">
      <c r="A59" s="40" t="s">
        <v>48</v>
      </c>
      <c r="B59" s="40">
        <f>B56*B57*B58</f>
        <v>165000</v>
      </c>
    </row>
    <row r="63" spans="1:5" ht="45" x14ac:dyDescent="0.25">
      <c r="A63" s="49" t="s">
        <v>35</v>
      </c>
      <c r="B63" s="49"/>
      <c r="C63" s="49" t="s">
        <v>39</v>
      </c>
      <c r="D63" s="49" t="s">
        <v>40</v>
      </c>
      <c r="E63" s="49" t="s">
        <v>41</v>
      </c>
    </row>
    <row r="64" spans="1:5" x14ac:dyDescent="0.25">
      <c r="A64" s="50" t="s">
        <v>36</v>
      </c>
      <c r="B64" s="50">
        <f>B38</f>
        <v>600</v>
      </c>
      <c r="C64" s="51"/>
      <c r="D64" s="51"/>
      <c r="E64" s="51"/>
    </row>
    <row r="65" spans="1:5" ht="30" x14ac:dyDescent="0.25">
      <c r="A65" s="51" t="s">
        <v>37</v>
      </c>
      <c r="B65" s="51">
        <f>B64/2</f>
        <v>300</v>
      </c>
      <c r="C65" s="51">
        <f>B65/30</f>
        <v>10</v>
      </c>
      <c r="D65" s="51">
        <v>12</v>
      </c>
      <c r="E65" s="51">
        <f>C65*D65</f>
        <v>120</v>
      </c>
    </row>
    <row r="66" spans="1:5" ht="30" x14ac:dyDescent="0.25">
      <c r="A66" s="51" t="s">
        <v>38</v>
      </c>
      <c r="B66" s="51">
        <f>B64/2</f>
        <v>300</v>
      </c>
      <c r="C66" s="51">
        <f>B66/1</f>
        <v>300</v>
      </c>
      <c r="D66" s="51">
        <f>3.78</f>
        <v>3.78</v>
      </c>
      <c r="E66" s="51">
        <f>C66*D66</f>
        <v>1134</v>
      </c>
    </row>
    <row r="67" spans="1:5" x14ac:dyDescent="0.25">
      <c r="A67" s="51"/>
      <c r="B67" s="51"/>
      <c r="C67" s="51"/>
      <c r="D67" s="51"/>
      <c r="E67" s="51">
        <f>E65+E66</f>
        <v>1254</v>
      </c>
    </row>
    <row r="70" spans="1:5" x14ac:dyDescent="0.25">
      <c r="A70" s="52" t="s">
        <v>42</v>
      </c>
      <c r="B70" s="52" t="s">
        <v>45</v>
      </c>
      <c r="C70" s="52" t="s">
        <v>46</v>
      </c>
      <c r="D70" s="52" t="s">
        <v>47</v>
      </c>
    </row>
    <row r="71" spans="1:5" x14ac:dyDescent="0.25">
      <c r="A71" s="53" t="s">
        <v>44</v>
      </c>
      <c r="B71" s="53">
        <v>1</v>
      </c>
      <c r="C71" s="53">
        <v>600</v>
      </c>
      <c r="D71" s="53">
        <v>20000</v>
      </c>
    </row>
    <row r="72" spans="1:5" x14ac:dyDescent="0.25">
      <c r="A72" s="53" t="s">
        <v>43</v>
      </c>
      <c r="B72" s="53">
        <v>2</v>
      </c>
      <c r="C72" s="53">
        <v>400</v>
      </c>
      <c r="D72" s="53">
        <f>B72*C72*25</f>
        <v>20000</v>
      </c>
    </row>
    <row r="73" spans="1:5" x14ac:dyDescent="0.25">
      <c r="A73" s="53"/>
      <c r="B73" s="53"/>
      <c r="C73" s="53"/>
      <c r="D73" s="53">
        <f>D71+D72</f>
        <v>40000</v>
      </c>
    </row>
    <row r="77" spans="1:5" ht="15.75" x14ac:dyDescent="0.25">
      <c r="A77" s="41" t="s">
        <v>34</v>
      </c>
      <c r="B77" s="42" t="s">
        <v>33</v>
      </c>
      <c r="C77" s="42"/>
      <c r="D77" s="42"/>
    </row>
    <row r="78" spans="1:5" x14ac:dyDescent="0.25">
      <c r="B78" s="42"/>
      <c r="C78" s="42"/>
      <c r="D78" s="42"/>
    </row>
    <row r="79" spans="1:5" x14ac:dyDescent="0.25">
      <c r="B79" s="42"/>
      <c r="C79" s="42"/>
      <c r="D79" s="42"/>
    </row>
    <row r="80" spans="1:5" x14ac:dyDescent="0.25">
      <c r="B80" s="42"/>
      <c r="C80" s="42"/>
      <c r="D80" s="42"/>
    </row>
    <row r="83" spans="1:4" x14ac:dyDescent="0.25">
      <c r="A83" s="44" t="s">
        <v>60</v>
      </c>
      <c r="B83" s="28" t="s">
        <v>63</v>
      </c>
      <c r="C83" s="28"/>
      <c r="D83" s="28"/>
    </row>
    <row r="84" spans="1:4" x14ac:dyDescent="0.25">
      <c r="A84" s="26"/>
      <c r="B84" s="28"/>
      <c r="C84" s="28"/>
      <c r="D84" s="28"/>
    </row>
    <row r="85" spans="1:4" x14ac:dyDescent="0.25">
      <c r="A85" s="26"/>
      <c r="B85" s="28"/>
      <c r="C85" s="28"/>
      <c r="D85" s="28"/>
    </row>
    <row r="86" spans="1:4" x14ac:dyDescent="0.25">
      <c r="A86" s="26"/>
      <c r="B86" s="28"/>
      <c r="C86" s="28"/>
      <c r="D86" s="28"/>
    </row>
    <row r="87" spans="1:4" x14ac:dyDescent="0.25">
      <c r="A87" s="26"/>
      <c r="B87" s="28"/>
      <c r="C87" s="28"/>
      <c r="D87" s="28"/>
    </row>
    <row r="88" spans="1:4" x14ac:dyDescent="0.25">
      <c r="B88" s="26"/>
      <c r="C88" s="26"/>
      <c r="D88" s="26"/>
    </row>
    <row r="89" spans="1:4" x14ac:dyDescent="0.25">
      <c r="A89" s="44" t="s">
        <v>61</v>
      </c>
      <c r="B89" s="28" t="s">
        <v>64</v>
      </c>
      <c r="C89" s="28"/>
      <c r="D89" s="28"/>
    </row>
    <row r="90" spans="1:4" x14ac:dyDescent="0.25">
      <c r="B90" s="28"/>
      <c r="C90" s="28"/>
      <c r="D90" s="28"/>
    </row>
    <row r="91" spans="1:4" x14ac:dyDescent="0.25">
      <c r="B91" s="28"/>
      <c r="C91" s="28"/>
      <c r="D91" s="28"/>
    </row>
    <row r="92" spans="1:4" x14ac:dyDescent="0.25">
      <c r="B92" s="28"/>
      <c r="C92" s="28"/>
      <c r="D92" s="28"/>
    </row>
  </sheetData>
  <mergeCells count="5">
    <mergeCell ref="A18:D18"/>
    <mergeCell ref="B77:D80"/>
    <mergeCell ref="B83:D87"/>
    <mergeCell ref="B89:D92"/>
    <mergeCell ref="A3:D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2025-03-24T09:01:23Z</dcterms:modified>
</cp:coreProperties>
</file>