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Amit Sir Pendrive Data\Couses Economics\Leno PP Sheet\"/>
    </mc:Choice>
  </mc:AlternateContent>
  <xr:revisionPtr revIDLastSave="0" documentId="13_ncr:1_{0B97580A-F0F4-4725-A456-223F383CF996}" xr6:coauthVersionLast="47" xr6:coauthVersionMax="47" xr10:uidLastSave="{00000000-0000-0000-0000-000000000000}"/>
  <bookViews>
    <workbookView xWindow="-120" yWindow="-120" windowWidth="20730" windowHeight="11160" xr2:uid="{00000000-000D-0000-FFFF-FFFF00000000}"/>
  </bookViews>
  <sheets>
    <sheet name="Normal Bag" sheetId="1" r:id="rId1"/>
    <sheet name="Heavy Duaty Bag"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2" l="1"/>
  <c r="B37" i="2"/>
  <c r="B39" i="2" s="1"/>
  <c r="D33" i="2"/>
  <c r="D32" i="2"/>
  <c r="D27" i="2"/>
  <c r="D24" i="2"/>
  <c r="D23" i="2"/>
  <c r="D22" i="2"/>
  <c r="D21" i="2"/>
  <c r="D20" i="2"/>
  <c r="D17" i="2"/>
  <c r="D15" i="2"/>
  <c r="C15" i="2"/>
  <c r="B15" i="2"/>
  <c r="B12" i="2"/>
  <c r="B11" i="2"/>
  <c r="B44" i="1"/>
  <c r="B45" i="1" s="1"/>
  <c r="D29" i="1" s="1"/>
  <c r="D32" i="1"/>
  <c r="B43" i="1"/>
  <c r="B45" i="2" l="1"/>
  <c r="D18" i="2"/>
  <c r="D28" i="2" s="1"/>
  <c r="D16" i="2"/>
  <c r="B43" i="2" s="1"/>
  <c r="B38" i="2"/>
  <c r="B25" i="2" s="1"/>
  <c r="C15" i="1"/>
  <c r="C25" i="2" l="1"/>
  <c r="D25" i="2" s="1"/>
  <c r="D29" i="2" s="1"/>
  <c r="D30" i="2" s="1"/>
  <c r="D34" i="2" s="1"/>
  <c r="B26" i="2"/>
  <c r="C26" i="2" s="1"/>
  <c r="D26" i="2" s="1"/>
  <c r="D35" i="2"/>
  <c r="D22" i="1"/>
  <c r="D33" i="1"/>
  <c r="B12" i="1"/>
  <c r="B11" i="1"/>
  <c r="D36" i="2" l="1"/>
  <c r="D27" i="1"/>
  <c r="B15" i="1" l="1"/>
  <c r="D17" i="1"/>
  <c r="D23" i="1" l="1"/>
  <c r="B37" i="1"/>
  <c r="B38" i="1" s="1"/>
  <c r="B25" i="1" s="1"/>
  <c r="C25" i="1" l="1"/>
  <c r="D25" i="1" s="1"/>
  <c r="B26" i="1"/>
  <c r="C26" i="1" s="1"/>
  <c r="D26" i="1" s="1"/>
  <c r="B39" i="1"/>
  <c r="D24" i="1" l="1"/>
  <c r="D21" i="1"/>
  <c r="D20" i="1"/>
  <c r="D15" i="1"/>
  <c r="D16" i="1" l="1"/>
  <c r="D35" i="1" s="1"/>
  <c r="D18" i="1" l="1"/>
  <c r="D28" i="1"/>
  <c r="D30" i="1" l="1"/>
  <c r="D34" i="1" s="1"/>
  <c r="D36" i="1" s="1"/>
</calcChain>
</file>

<file path=xl/sharedStrings.xml><?xml version="1.0" encoding="utf-8"?>
<sst xmlns="http://schemas.openxmlformats.org/spreadsheetml/2006/main" count="94" uniqueCount="47">
  <si>
    <t>1 bag weight</t>
  </si>
  <si>
    <t>1000 gms</t>
  </si>
  <si>
    <t>Rate</t>
  </si>
  <si>
    <t>Amount</t>
  </si>
  <si>
    <t>GST</t>
  </si>
  <si>
    <t>Labour</t>
  </si>
  <si>
    <t>Light</t>
  </si>
  <si>
    <t>Yarn</t>
  </si>
  <si>
    <t>5 gm / bag</t>
  </si>
  <si>
    <t>GST 18 %</t>
  </si>
  <si>
    <t>Admin</t>
  </si>
  <si>
    <t>bank loan</t>
  </si>
  <si>
    <t>print per bag</t>
  </si>
  <si>
    <t>Raw Material</t>
  </si>
  <si>
    <t>Quantity</t>
  </si>
  <si>
    <t>Transport</t>
  </si>
  <si>
    <t>Total</t>
  </si>
  <si>
    <t>Grand Total</t>
  </si>
  <si>
    <t>Sale Cost Per Bag</t>
  </si>
  <si>
    <t>Per Bag Mfg. Cost</t>
  </si>
  <si>
    <t>Building</t>
  </si>
  <si>
    <t>Machinery</t>
  </si>
  <si>
    <t>Working Capitl</t>
  </si>
  <si>
    <t>Bank Lona (75%)</t>
  </si>
  <si>
    <t>Own Contribution (25%)</t>
  </si>
  <si>
    <t>10000 Bags</t>
  </si>
  <si>
    <t>50 Kg</t>
  </si>
  <si>
    <t>Interest on bank loan</t>
  </si>
  <si>
    <t>95 gms</t>
  </si>
  <si>
    <t>0.30 Rs per bag</t>
  </si>
  <si>
    <t>5% production Loss</t>
  </si>
  <si>
    <t>Net Value</t>
  </si>
  <si>
    <t>Working Capital</t>
  </si>
  <si>
    <t xml:space="preserve">टिप: </t>
  </si>
  <si>
    <t>Note :</t>
  </si>
  <si>
    <t>In this business Raw Material are taken on ton basis,, Many raw material manufactuer gives free transport above 10 ton raw material delivery, so it's profitable to purchase raw material above 10 ton.</t>
  </si>
  <si>
    <r>
      <t>GST Refund   (GST paid on raw material)</t>
    </r>
    <r>
      <rPr>
        <sz val="11"/>
        <color rgb="FFFF0000"/>
        <rFont val="Calibri"/>
        <family val="2"/>
        <scheme val="minor"/>
      </rPr>
      <t xml:space="preserve"> </t>
    </r>
    <r>
      <rPr>
        <sz val="11"/>
        <rFont val="Calibri"/>
        <family val="2"/>
        <scheme val="minor"/>
      </rPr>
      <t>(B)</t>
    </r>
  </si>
  <si>
    <t>Net  Profit (per bag) (A+ B)</t>
  </si>
  <si>
    <t>Profit Per Bag     (After Sale) (A)</t>
  </si>
  <si>
    <t>PP BAG (Heavy Duty Bag)</t>
  </si>
  <si>
    <t>The Economic Sheet is only given to estimate the profit and cost of the industry and you can calculate it yourself. Market rate of raw material and finished products are changes time to time, So you have to do the calculations yourself and then do the economics ....</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</si>
  <si>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</si>
  <si>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GST Term</t>
  </si>
  <si>
    <t>Input Tax (Raw Material)</t>
  </si>
  <si>
    <t>Output Tax (Finished Product)</t>
  </si>
  <si>
    <t>Net GST (B)-(A)</t>
  </si>
  <si>
    <t>PP BAG (Normal Bag)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</si>
</sst>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8"/>
      <color theme="1"/>
      <name val="Calibri"/>
      <family val="2"/>
      <scheme val="minor"/>
    </font>
  </fonts>
  <fills count="11">
    <fill>
      <patternFill patternType="none"/>
    </fill>
    <fill>
      <patternFill patternType="gray125"/>
    </fill>
    <fill>
      <patternFill patternType="solid">
        <fgColor theme="4"/>
        <bgColor indexed="64"/>
      </patternFill>
    </fill>
    <fill>
      <patternFill patternType="solid">
        <fgColor rgb="FFFFC0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9" fontId="0" fillId="0" borderId="0" xfId="0" applyNumberFormat="1"/>
    <xf numFmtId="0" fontId="0" fillId="0" borderId="1" xfId="0" applyBorder="1"/>
    <xf numFmtId="9" fontId="0" fillId="0" borderId="1" xfId="0" applyNumberFormat="1" applyBorder="1"/>
    <xf numFmtId="0" fontId="0" fillId="2" borderId="1" xfId="0" applyFill="1" applyBorder="1"/>
    <xf numFmtId="0" fontId="1" fillId="2" borderId="1" xfId="0" applyFont="1" applyFill="1" applyBorder="1"/>
    <xf numFmtId="0" fontId="0" fillId="3" borderId="0" xfId="0" applyFill="1"/>
    <xf numFmtId="0" fontId="0" fillId="3" borderId="1" xfId="0" applyFill="1" applyBorder="1"/>
    <xf numFmtId="0" fontId="1" fillId="0" borderId="1" xfId="0" applyFont="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1" fontId="0" fillId="0" borderId="1" xfId="0" applyNumberFormat="1" applyBorder="1"/>
    <xf numFmtId="0" fontId="2" fillId="5" borderId="1" xfId="0" applyFont="1" applyFill="1" applyBorder="1"/>
    <xf numFmtId="9" fontId="1" fillId="0" borderId="0" xfId="0" applyNumberFormat="1" applyFont="1" applyAlignment="1">
      <alignment horizontal="right"/>
    </xf>
    <xf numFmtId="0" fontId="2" fillId="6" borderId="1" xfId="0" applyFont="1" applyFill="1" applyBorder="1"/>
    <xf numFmtId="0" fontId="1" fillId="0" borderId="0" xfId="0" applyFont="1" applyAlignment="1">
      <alignment wrapText="1"/>
    </xf>
    <xf numFmtId="0" fontId="0" fillId="0" borderId="0" xfId="0" applyAlignment="1">
      <alignment wrapText="1"/>
    </xf>
    <xf numFmtId="0" fontId="1" fillId="0" borderId="0" xfId="0" applyFont="1" applyAlignment="1">
      <alignment horizontal="right" wrapText="1"/>
    </xf>
    <xf numFmtId="0" fontId="0" fillId="0" borderId="0" xfId="0" applyAlignment="1">
      <alignment horizontal="left" wrapText="1"/>
    </xf>
    <xf numFmtId="0" fontId="0" fillId="0" borderId="0" xfId="0" applyAlignment="1">
      <alignment horizontal="left" vertical="top" wrapText="1"/>
    </xf>
    <xf numFmtId="0" fontId="1" fillId="0" borderId="0" xfId="0" applyFont="1" applyAlignment="1">
      <alignment horizontal="right"/>
    </xf>
    <xf numFmtId="0" fontId="0" fillId="9" borderId="1" xfId="0" applyFill="1" applyBorder="1"/>
    <xf numFmtId="0" fontId="0" fillId="3" borderId="3" xfId="0" applyFill="1" applyBorder="1"/>
    <xf numFmtId="0" fontId="0" fillId="3" borderId="2" xfId="0" applyFill="1" applyBorder="1" applyAlignment="1">
      <alignment vertical="top" wrapText="1"/>
    </xf>
    <xf numFmtId="0" fontId="0" fillId="9" borderId="2" xfId="0" applyFill="1" applyBorder="1" applyAlignment="1">
      <alignment vertical="top" wrapText="1"/>
    </xf>
    <xf numFmtId="0" fontId="0" fillId="8" borderId="1" xfId="0" applyFill="1" applyBorder="1"/>
    <xf numFmtId="0" fontId="0" fillId="0" borderId="0" xfId="0" applyAlignment="1">
      <alignment horizontal="left" vertical="top" wrapText="1"/>
    </xf>
    <xf numFmtId="0" fontId="4" fillId="0" borderId="0" xfId="0" applyFont="1" applyAlignment="1">
      <alignment horizontal="center"/>
    </xf>
    <xf numFmtId="0" fontId="0" fillId="0" borderId="0" xfId="0" applyAlignment="1">
      <alignment horizontal="center"/>
    </xf>
    <xf numFmtId="0" fontId="0" fillId="1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317499</xdr:colOff>
      <xdr:row>0</xdr:row>
      <xdr:rowOff>0</xdr:rowOff>
    </xdr:from>
    <xdr:to>
      <xdr:col>3</xdr:col>
      <xdr:colOff>1422399</xdr:colOff>
      <xdr:row>3</xdr:row>
      <xdr:rowOff>180862</xdr:rowOff>
    </xdr:to>
    <xdr:pic>
      <xdr:nvPicPr>
        <xdr:cNvPr id="2" name="Picture 1" descr="Chawadi logo jpeg (100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l="4651" t="5273" r="5426"/>
        <a:stretch>
          <a:fillRect/>
        </a:stretch>
      </xdr:blipFill>
      <xdr:spPr>
        <a:xfrm>
          <a:off x="5109765" y="0"/>
          <a:ext cx="1104900" cy="855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866775</xdr:colOff>
      <xdr:row>0</xdr:row>
      <xdr:rowOff>0</xdr:rowOff>
    </xdr:from>
    <xdr:to>
      <xdr:col>3</xdr:col>
      <xdr:colOff>1971675</xdr:colOff>
      <xdr:row>3</xdr:row>
      <xdr:rowOff>179275</xdr:rowOff>
    </xdr:to>
    <xdr:pic>
      <xdr:nvPicPr>
        <xdr:cNvPr id="2" name="Picture 1" descr="Chawadi logo jpeg (100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l="4651" t="5273" r="5426"/>
        <a:stretch>
          <a:fillRect/>
        </a:stretch>
      </xdr:blipFill>
      <xdr:spPr>
        <a:xfrm>
          <a:off x="4505325" y="0"/>
          <a:ext cx="1104900" cy="855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64"/>
  <sheetViews>
    <sheetView tabSelected="1" zoomScale="96" zoomScaleNormal="96" workbookViewId="0">
      <selection activeCell="I20" sqref="I20"/>
    </sheetView>
  </sheetViews>
  <sheetFormatPr defaultRowHeight="15" x14ac:dyDescent="0.25"/>
  <cols>
    <col min="1" max="1" width="31.85546875" customWidth="1"/>
    <col min="2" max="2" width="18.85546875" customWidth="1"/>
    <col min="3" max="3" width="21.140625" customWidth="1"/>
    <col min="4" max="4" width="24.28515625" customWidth="1"/>
  </cols>
  <sheetData>
    <row r="3" spans="1:4" ht="23.25" x14ac:dyDescent="0.35">
      <c r="A3" s="29" t="s">
        <v>46</v>
      </c>
      <c r="B3" s="30"/>
      <c r="C3" s="30"/>
      <c r="D3" s="30"/>
    </row>
    <row r="8" spans="1:4" x14ac:dyDescent="0.25">
      <c r="A8" s="6" t="s">
        <v>25</v>
      </c>
    </row>
    <row r="10" spans="1:4" x14ac:dyDescent="0.25">
      <c r="A10" t="s">
        <v>0</v>
      </c>
      <c r="B10" t="s">
        <v>28</v>
      </c>
    </row>
    <row r="11" spans="1:4" x14ac:dyDescent="0.25">
      <c r="A11" t="s">
        <v>1</v>
      </c>
      <c r="B11">
        <f>10000/95</f>
        <v>105.26315789473684</v>
      </c>
    </row>
    <row r="12" spans="1:4" x14ac:dyDescent="0.25">
      <c r="A12">
        <v>10000</v>
      </c>
      <c r="B12">
        <f>10000*0.095</f>
        <v>950</v>
      </c>
    </row>
    <row r="14" spans="1:4" x14ac:dyDescent="0.25">
      <c r="A14" s="4"/>
      <c r="B14" s="5" t="s">
        <v>14</v>
      </c>
      <c r="C14" s="5" t="s">
        <v>2</v>
      </c>
      <c r="D14" s="5" t="s">
        <v>3</v>
      </c>
    </row>
    <row r="15" spans="1:4" x14ac:dyDescent="0.25">
      <c r="A15" s="8" t="s">
        <v>13</v>
      </c>
      <c r="B15" s="2">
        <f>950</f>
        <v>950</v>
      </c>
      <c r="C15" s="2">
        <f>122</f>
        <v>122</v>
      </c>
      <c r="D15" s="2">
        <f>B15*C15</f>
        <v>115900</v>
      </c>
    </row>
    <row r="16" spans="1:4" x14ac:dyDescent="0.25">
      <c r="A16" s="8" t="s">
        <v>4</v>
      </c>
      <c r="B16" s="3">
        <v>0.18</v>
      </c>
      <c r="C16" s="2"/>
      <c r="D16" s="2">
        <f>D15*B16</f>
        <v>20862</v>
      </c>
    </row>
    <row r="17" spans="1:4" x14ac:dyDescent="0.25">
      <c r="A17" s="8" t="s">
        <v>15</v>
      </c>
      <c r="B17" s="13">
        <v>950</v>
      </c>
      <c r="C17" s="2">
        <v>0.5</v>
      </c>
      <c r="D17" s="2">
        <f>B17*C17</f>
        <v>475</v>
      </c>
    </row>
    <row r="18" spans="1:4" x14ac:dyDescent="0.25">
      <c r="A18" s="8"/>
      <c r="B18" s="2"/>
      <c r="C18" s="2"/>
      <c r="D18" s="7">
        <f>D15+D16+D17</f>
        <v>137237</v>
      </c>
    </row>
    <row r="19" spans="1:4" x14ac:dyDescent="0.25">
      <c r="A19" s="8"/>
      <c r="B19" s="2"/>
      <c r="C19" s="2"/>
      <c r="D19" s="2"/>
    </row>
    <row r="20" spans="1:4" x14ac:dyDescent="0.25">
      <c r="A20" s="8" t="s">
        <v>5</v>
      </c>
      <c r="B20" s="2">
        <v>3</v>
      </c>
      <c r="C20" s="2">
        <v>300</v>
      </c>
      <c r="D20" s="2">
        <f>B20*C20</f>
        <v>900</v>
      </c>
    </row>
    <row r="21" spans="1:4" x14ac:dyDescent="0.25">
      <c r="A21" s="8" t="s">
        <v>6</v>
      </c>
      <c r="B21" s="2">
        <v>30</v>
      </c>
      <c r="C21" s="2">
        <v>6.5</v>
      </c>
      <c r="D21" s="2">
        <f>B21*C21</f>
        <v>195</v>
      </c>
    </row>
    <row r="22" spans="1:4" x14ac:dyDescent="0.25">
      <c r="A22" s="8" t="s">
        <v>7</v>
      </c>
      <c r="B22" s="2" t="s">
        <v>8</v>
      </c>
      <c r="C22" s="2" t="s">
        <v>26</v>
      </c>
      <c r="D22" s="2">
        <f>50*135</f>
        <v>6750</v>
      </c>
    </row>
    <row r="23" spans="1:4" x14ac:dyDescent="0.25">
      <c r="A23" s="8"/>
      <c r="B23" s="2"/>
      <c r="C23" s="2" t="s">
        <v>9</v>
      </c>
      <c r="D23" s="2">
        <f>D22*18%</f>
        <v>1215</v>
      </c>
    </row>
    <row r="24" spans="1:4" x14ac:dyDescent="0.25">
      <c r="A24" s="8" t="s">
        <v>10</v>
      </c>
      <c r="B24" s="2"/>
      <c r="C24" s="2"/>
      <c r="D24" s="2">
        <f>200</f>
        <v>200</v>
      </c>
    </row>
    <row r="25" spans="1:4" x14ac:dyDescent="0.25">
      <c r="A25" s="8" t="s">
        <v>11</v>
      </c>
      <c r="B25" s="2">
        <f>B38</f>
        <v>1687500</v>
      </c>
      <c r="C25" s="2">
        <f>B25/5</f>
        <v>337500</v>
      </c>
      <c r="D25" s="2">
        <f>C25/300</f>
        <v>1125</v>
      </c>
    </row>
    <row r="26" spans="1:4" x14ac:dyDescent="0.25">
      <c r="A26" s="8" t="s">
        <v>27</v>
      </c>
      <c r="B26" s="2">
        <f>B25*13%</f>
        <v>219375</v>
      </c>
      <c r="C26" s="2">
        <f>B26/5</f>
        <v>43875</v>
      </c>
      <c r="D26" s="2">
        <f>C26/300</f>
        <v>146.25</v>
      </c>
    </row>
    <row r="27" spans="1:4" x14ac:dyDescent="0.25">
      <c r="A27" s="8" t="s">
        <v>12</v>
      </c>
      <c r="B27" s="2" t="s">
        <v>29</v>
      </c>
      <c r="C27" s="2"/>
      <c r="D27" s="2">
        <f>10000*0.3</f>
        <v>3000</v>
      </c>
    </row>
    <row r="28" spans="1:4" x14ac:dyDescent="0.25">
      <c r="A28" s="2" t="s">
        <v>30</v>
      </c>
      <c r="B28" s="2"/>
      <c r="C28" s="2"/>
      <c r="D28" s="2">
        <f>D18*5%</f>
        <v>6861.85</v>
      </c>
    </row>
    <row r="29" spans="1:4" x14ac:dyDescent="0.25">
      <c r="A29" s="2"/>
      <c r="B29" s="2"/>
      <c r="C29" s="7" t="s">
        <v>17</v>
      </c>
      <c r="D29" s="7">
        <f>D15+D17+D20+D21+D22+D24+D25+D26+D27+D28+B45</f>
        <v>142276.1</v>
      </c>
    </row>
    <row r="30" spans="1:4" x14ac:dyDescent="0.25">
      <c r="A30" s="2"/>
      <c r="B30" s="2"/>
      <c r="C30" s="9" t="s">
        <v>19</v>
      </c>
      <c r="D30" s="9">
        <f>D29/10000</f>
        <v>14.22761</v>
      </c>
    </row>
    <row r="31" spans="1:4" x14ac:dyDescent="0.25">
      <c r="C31" s="10" t="s">
        <v>18</v>
      </c>
      <c r="D31" s="14">
        <v>16</v>
      </c>
    </row>
    <row r="32" spans="1:4" x14ac:dyDescent="0.25">
      <c r="B32" s="15" t="s">
        <v>4</v>
      </c>
      <c r="C32" s="1">
        <v>0.18</v>
      </c>
      <c r="D32">
        <f>C32*D31</f>
        <v>2.88</v>
      </c>
    </row>
    <row r="33" spans="1:4" x14ac:dyDescent="0.25">
      <c r="B33" s="15"/>
      <c r="C33" s="11" t="s">
        <v>31</v>
      </c>
      <c r="D33" s="16">
        <f>D32+D31</f>
        <v>18.88</v>
      </c>
    </row>
    <row r="34" spans="1:4" ht="30" x14ac:dyDescent="0.25">
      <c r="A34" s="12" t="s">
        <v>20</v>
      </c>
      <c r="B34" s="12">
        <v>550000</v>
      </c>
      <c r="C34" s="26" t="s">
        <v>38</v>
      </c>
      <c r="D34" s="23">
        <f>D31-D30</f>
        <v>1.7723899999999997</v>
      </c>
    </row>
    <row r="35" spans="1:4" ht="33.75" customHeight="1" x14ac:dyDescent="0.25">
      <c r="A35" s="12" t="s">
        <v>21</v>
      </c>
      <c r="B35" s="12">
        <v>1450000</v>
      </c>
      <c r="C35" s="25" t="s">
        <v>36</v>
      </c>
      <c r="D35" s="7">
        <f>(D23+D16)/10000</f>
        <v>2.2077</v>
      </c>
    </row>
    <row r="36" spans="1:4" ht="31.5" customHeight="1" x14ac:dyDescent="0.25">
      <c r="A36" s="12" t="s">
        <v>22</v>
      </c>
      <c r="B36" s="12">
        <v>250000</v>
      </c>
      <c r="C36" s="25" t="s">
        <v>37</v>
      </c>
      <c r="D36" s="24">
        <f>D35+D34</f>
        <v>3.9800899999999997</v>
      </c>
    </row>
    <row r="37" spans="1:4" x14ac:dyDescent="0.25">
      <c r="A37" s="10" t="s">
        <v>16</v>
      </c>
      <c r="B37" s="10">
        <f>SUM(B34:B36)</f>
        <v>2250000</v>
      </c>
    </row>
    <row r="38" spans="1:4" x14ac:dyDescent="0.25">
      <c r="A38" s="9" t="s">
        <v>23</v>
      </c>
      <c r="B38" s="9">
        <f>B37*75%</f>
        <v>1687500</v>
      </c>
    </row>
    <row r="39" spans="1:4" x14ac:dyDescent="0.25">
      <c r="A39" s="9" t="s">
        <v>24</v>
      </c>
      <c r="B39" s="9">
        <f>B37*25%</f>
        <v>562500</v>
      </c>
    </row>
    <row r="42" spans="1:4" x14ac:dyDescent="0.25">
      <c r="A42" s="27" t="s">
        <v>42</v>
      </c>
      <c r="B42" s="27"/>
    </row>
    <row r="43" spans="1:4" x14ac:dyDescent="0.25">
      <c r="A43" s="27" t="s">
        <v>43</v>
      </c>
      <c r="B43" s="27">
        <f>D16+D23</f>
        <v>22077</v>
      </c>
    </row>
    <row r="44" spans="1:4" x14ac:dyDescent="0.25">
      <c r="A44" s="27" t="s">
        <v>44</v>
      </c>
      <c r="B44" s="27">
        <f>(10000*D31)*18%</f>
        <v>28800</v>
      </c>
    </row>
    <row r="45" spans="1:4" x14ac:dyDescent="0.25">
      <c r="A45" s="27" t="s">
        <v>45</v>
      </c>
      <c r="B45" s="27">
        <f>B44-B43</f>
        <v>6723</v>
      </c>
    </row>
    <row r="51" spans="1:4" x14ac:dyDescent="0.25">
      <c r="A51" s="17" t="s">
        <v>32</v>
      </c>
      <c r="B51" s="28" t="s">
        <v>35</v>
      </c>
      <c r="C51" s="28"/>
      <c r="D51" s="28"/>
    </row>
    <row r="52" spans="1:4" x14ac:dyDescent="0.25">
      <c r="A52" s="18"/>
      <c r="B52" s="28"/>
      <c r="C52" s="28"/>
      <c r="D52" s="28"/>
    </row>
    <row r="53" spans="1:4" x14ac:dyDescent="0.25">
      <c r="A53" s="18"/>
      <c r="B53" s="28"/>
      <c r="C53" s="28"/>
      <c r="D53" s="28"/>
    </row>
    <row r="54" spans="1:4" x14ac:dyDescent="0.25">
      <c r="A54" s="18"/>
      <c r="B54" s="18"/>
      <c r="C54" s="18"/>
      <c r="D54" s="18"/>
    </row>
    <row r="55" spans="1:4" x14ac:dyDescent="0.25">
      <c r="A55" s="18"/>
      <c r="B55" s="18"/>
      <c r="C55" s="18"/>
      <c r="D55" s="18"/>
    </row>
    <row r="56" spans="1:4" x14ac:dyDescent="0.25">
      <c r="A56" s="19" t="s">
        <v>33</v>
      </c>
      <c r="B56" s="28" t="s">
        <v>41</v>
      </c>
      <c r="C56" s="28"/>
      <c r="D56" s="28"/>
    </row>
    <row r="57" spans="1:4" x14ac:dyDescent="0.25">
      <c r="A57" s="20"/>
      <c r="B57" s="28"/>
      <c r="C57" s="28"/>
      <c r="D57" s="28"/>
    </row>
    <row r="58" spans="1:4" x14ac:dyDescent="0.25">
      <c r="A58" s="20"/>
      <c r="B58" s="28"/>
      <c r="C58" s="28"/>
      <c r="D58" s="28"/>
    </row>
    <row r="59" spans="1:4" x14ac:dyDescent="0.25">
      <c r="A59" s="20"/>
      <c r="B59" s="28"/>
      <c r="C59" s="28"/>
      <c r="D59" s="28"/>
    </row>
    <row r="60" spans="1:4" x14ac:dyDescent="0.25">
      <c r="A60" s="18"/>
      <c r="B60" s="21"/>
      <c r="C60" s="21"/>
      <c r="D60" s="21"/>
    </row>
    <row r="61" spans="1:4" x14ac:dyDescent="0.25">
      <c r="A61" s="22" t="s">
        <v>34</v>
      </c>
      <c r="B61" s="28" t="s">
        <v>40</v>
      </c>
      <c r="C61" s="28"/>
      <c r="D61" s="28"/>
    </row>
    <row r="62" spans="1:4" x14ac:dyDescent="0.25">
      <c r="B62" s="28"/>
      <c r="C62" s="28"/>
      <c r="D62" s="28"/>
    </row>
    <row r="63" spans="1:4" x14ac:dyDescent="0.25">
      <c r="B63" s="28"/>
      <c r="C63" s="28"/>
      <c r="D63" s="28"/>
    </row>
    <row r="64" spans="1:4" x14ac:dyDescent="0.25">
      <c r="B64" s="28"/>
      <c r="C64" s="28"/>
      <c r="D64" s="28"/>
    </row>
  </sheetData>
  <mergeCells count="4">
    <mergeCell ref="B51:D53"/>
    <mergeCell ref="B56:D59"/>
    <mergeCell ref="B61:D64"/>
    <mergeCell ref="A3:D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D64"/>
  <sheetViews>
    <sheetView topLeftCell="A28" workbookViewId="0">
      <selection activeCell="A3" sqref="A3:D3"/>
    </sheetView>
  </sheetViews>
  <sheetFormatPr defaultRowHeight="15" x14ac:dyDescent="0.25"/>
  <cols>
    <col min="1" max="1" width="20.140625" customWidth="1"/>
    <col min="2" max="2" width="15.28515625" customWidth="1"/>
    <col min="3" max="3" width="19.140625" customWidth="1"/>
    <col min="4" max="4" width="30.5703125" customWidth="1"/>
  </cols>
  <sheetData>
    <row r="3" spans="1:4" ht="23.25" x14ac:dyDescent="0.35">
      <c r="A3" s="29" t="s">
        <v>39</v>
      </c>
      <c r="B3" s="30"/>
      <c r="C3" s="30"/>
      <c r="D3" s="30"/>
    </row>
    <row r="8" spans="1:4" x14ac:dyDescent="0.25">
      <c r="A8" s="6" t="s">
        <v>25</v>
      </c>
    </row>
    <row r="10" spans="1:4" x14ac:dyDescent="0.25">
      <c r="A10" t="s">
        <v>0</v>
      </c>
      <c r="B10" t="s">
        <v>28</v>
      </c>
    </row>
    <row r="11" spans="1:4" x14ac:dyDescent="0.25">
      <c r="A11" t="s">
        <v>1</v>
      </c>
      <c r="B11">
        <f>10000/95</f>
        <v>105.26315789473684</v>
      </c>
    </row>
    <row r="12" spans="1:4" x14ac:dyDescent="0.25">
      <c r="A12">
        <v>10000</v>
      </c>
      <c r="B12">
        <f>10000*0.095</f>
        <v>950</v>
      </c>
    </row>
    <row r="14" spans="1:4" x14ac:dyDescent="0.25">
      <c r="A14" s="4"/>
      <c r="B14" s="5" t="s">
        <v>14</v>
      </c>
      <c r="C14" s="5" t="s">
        <v>2</v>
      </c>
      <c r="D14" s="5" t="s">
        <v>3</v>
      </c>
    </row>
    <row r="15" spans="1:4" x14ac:dyDescent="0.25">
      <c r="A15" s="8" t="s">
        <v>13</v>
      </c>
      <c r="B15" s="2">
        <f>950</f>
        <v>950</v>
      </c>
      <c r="C15" s="2">
        <f>122</f>
        <v>122</v>
      </c>
      <c r="D15" s="2">
        <f>B15*C15</f>
        <v>115900</v>
      </c>
    </row>
    <row r="16" spans="1:4" x14ac:dyDescent="0.25">
      <c r="A16" s="8" t="s">
        <v>4</v>
      </c>
      <c r="B16" s="3">
        <v>0.18</v>
      </c>
      <c r="C16" s="2"/>
      <c r="D16" s="2">
        <f>D15*B16</f>
        <v>20862</v>
      </c>
    </row>
    <row r="17" spans="1:4" x14ac:dyDescent="0.25">
      <c r="A17" s="8" t="s">
        <v>15</v>
      </c>
      <c r="B17" s="13">
        <v>950</v>
      </c>
      <c r="C17" s="2">
        <v>0.5</v>
      </c>
      <c r="D17" s="2">
        <f>B17*C17</f>
        <v>475</v>
      </c>
    </row>
    <row r="18" spans="1:4" x14ac:dyDescent="0.25">
      <c r="A18" s="8"/>
      <c r="B18" s="2"/>
      <c r="C18" s="2"/>
      <c r="D18" s="7">
        <f>D15+D16+D17</f>
        <v>137237</v>
      </c>
    </row>
    <row r="19" spans="1:4" x14ac:dyDescent="0.25">
      <c r="A19" s="8"/>
      <c r="B19" s="2"/>
      <c r="C19" s="2"/>
      <c r="D19" s="2"/>
    </row>
    <row r="20" spans="1:4" x14ac:dyDescent="0.25">
      <c r="A20" s="8" t="s">
        <v>5</v>
      </c>
      <c r="B20" s="2">
        <v>3</v>
      </c>
      <c r="C20" s="2">
        <v>300</v>
      </c>
      <c r="D20" s="2">
        <f>B20*C20</f>
        <v>900</v>
      </c>
    </row>
    <row r="21" spans="1:4" x14ac:dyDescent="0.25">
      <c r="A21" s="8" t="s">
        <v>6</v>
      </c>
      <c r="B21" s="2">
        <v>30</v>
      </c>
      <c r="C21" s="2">
        <v>6.5</v>
      </c>
      <c r="D21" s="2">
        <f>B21*C21</f>
        <v>195</v>
      </c>
    </row>
    <row r="22" spans="1:4" x14ac:dyDescent="0.25">
      <c r="A22" s="8" t="s">
        <v>7</v>
      </c>
      <c r="B22" s="2" t="s">
        <v>8</v>
      </c>
      <c r="C22" s="2" t="s">
        <v>26</v>
      </c>
      <c r="D22" s="2">
        <f>50*135</f>
        <v>6750</v>
      </c>
    </row>
    <row r="23" spans="1:4" x14ac:dyDescent="0.25">
      <c r="A23" s="8"/>
      <c r="B23" s="2"/>
      <c r="C23" s="2" t="s">
        <v>9</v>
      </c>
      <c r="D23" s="2">
        <f>D22*18%</f>
        <v>1215</v>
      </c>
    </row>
    <row r="24" spans="1:4" x14ac:dyDescent="0.25">
      <c r="A24" s="8" t="s">
        <v>10</v>
      </c>
      <c r="B24" s="2"/>
      <c r="C24" s="2"/>
      <c r="D24" s="2">
        <f>200</f>
        <v>200</v>
      </c>
    </row>
    <row r="25" spans="1:4" x14ac:dyDescent="0.25">
      <c r="A25" s="8" t="s">
        <v>11</v>
      </c>
      <c r="B25" s="2">
        <f>B38</f>
        <v>1687500</v>
      </c>
      <c r="C25" s="2">
        <f>B25/5</f>
        <v>337500</v>
      </c>
      <c r="D25" s="2">
        <f>C25/300</f>
        <v>1125</v>
      </c>
    </row>
    <row r="26" spans="1:4" x14ac:dyDescent="0.25">
      <c r="A26" s="8" t="s">
        <v>27</v>
      </c>
      <c r="B26" s="2">
        <f>B25*13%</f>
        <v>219375</v>
      </c>
      <c r="C26" s="2">
        <f>B26/5</f>
        <v>43875</v>
      </c>
      <c r="D26" s="2">
        <f>C26/300</f>
        <v>146.25</v>
      </c>
    </row>
    <row r="27" spans="1:4" x14ac:dyDescent="0.25">
      <c r="A27" s="8" t="s">
        <v>12</v>
      </c>
      <c r="B27" s="2" t="s">
        <v>29</v>
      </c>
      <c r="C27" s="2"/>
      <c r="D27" s="2">
        <f>10000*0.3</f>
        <v>3000</v>
      </c>
    </row>
    <row r="28" spans="1:4" x14ac:dyDescent="0.25">
      <c r="A28" s="2" t="s">
        <v>30</v>
      </c>
      <c r="B28" s="2"/>
      <c r="C28" s="2"/>
      <c r="D28" s="2">
        <f>D18*5%</f>
        <v>6861.85</v>
      </c>
    </row>
    <row r="29" spans="1:4" x14ac:dyDescent="0.25">
      <c r="A29" s="2"/>
      <c r="B29" s="2"/>
      <c r="C29" s="7" t="s">
        <v>17</v>
      </c>
      <c r="D29" s="7">
        <f>D15+D17+D20+D21+D22+D24+D25+D26+D27+D28+B45</f>
        <v>142276.1</v>
      </c>
    </row>
    <row r="30" spans="1:4" x14ac:dyDescent="0.25">
      <c r="A30" s="2"/>
      <c r="B30" s="2"/>
      <c r="C30" s="9" t="s">
        <v>19</v>
      </c>
      <c r="D30" s="9">
        <f>D29/10000</f>
        <v>14.22761</v>
      </c>
    </row>
    <row r="31" spans="1:4" x14ac:dyDescent="0.25">
      <c r="C31" s="10" t="s">
        <v>18</v>
      </c>
      <c r="D31" s="14">
        <v>16</v>
      </c>
    </row>
    <row r="32" spans="1:4" x14ac:dyDescent="0.25">
      <c r="B32" s="15" t="s">
        <v>4</v>
      </c>
      <c r="C32" s="1">
        <v>0.18</v>
      </c>
      <c r="D32">
        <f>C32*D31</f>
        <v>2.88</v>
      </c>
    </row>
    <row r="33" spans="1:4" x14ac:dyDescent="0.25">
      <c r="B33" s="15"/>
      <c r="C33" s="11" t="s">
        <v>31</v>
      </c>
      <c r="D33" s="16">
        <f>D32+D31</f>
        <v>18.88</v>
      </c>
    </row>
    <row r="34" spans="1:4" ht="30" x14ac:dyDescent="0.25">
      <c r="A34" s="12" t="s">
        <v>20</v>
      </c>
      <c r="B34" s="12">
        <v>550000</v>
      </c>
      <c r="C34" s="26" t="s">
        <v>38</v>
      </c>
      <c r="D34" s="23">
        <f>D31-D30</f>
        <v>1.7723899999999997</v>
      </c>
    </row>
    <row r="35" spans="1:4" ht="45" x14ac:dyDescent="0.25">
      <c r="A35" s="12" t="s">
        <v>21</v>
      </c>
      <c r="B35" s="12">
        <v>1450000</v>
      </c>
      <c r="C35" s="25" t="s">
        <v>36</v>
      </c>
      <c r="D35" s="7">
        <f>(D23+D16)/10000</f>
        <v>2.2077</v>
      </c>
    </row>
    <row r="36" spans="1:4" ht="30" x14ac:dyDescent="0.25">
      <c r="A36" s="12" t="s">
        <v>22</v>
      </c>
      <c r="B36" s="12">
        <v>250000</v>
      </c>
      <c r="C36" s="25" t="s">
        <v>37</v>
      </c>
      <c r="D36" s="24">
        <f>D35+D34</f>
        <v>3.9800899999999997</v>
      </c>
    </row>
    <row r="37" spans="1:4" x14ac:dyDescent="0.25">
      <c r="A37" s="10" t="s">
        <v>16</v>
      </c>
      <c r="B37" s="10">
        <f>SUM(B34:B36)</f>
        <v>2250000</v>
      </c>
    </row>
    <row r="38" spans="1:4" x14ac:dyDescent="0.25">
      <c r="A38" s="9" t="s">
        <v>23</v>
      </c>
      <c r="B38" s="9">
        <f>B37*75%</f>
        <v>1687500</v>
      </c>
    </row>
    <row r="39" spans="1:4" s="31" customFormat="1" x14ac:dyDescent="0.25">
      <c r="A39" s="9" t="s">
        <v>24</v>
      </c>
      <c r="B39" s="9">
        <f>B37*25%</f>
        <v>562500</v>
      </c>
      <c r="C39"/>
      <c r="D39"/>
    </row>
    <row r="42" spans="1:4" x14ac:dyDescent="0.25">
      <c r="A42" s="27" t="s">
        <v>42</v>
      </c>
      <c r="B42" s="27"/>
    </row>
    <row r="43" spans="1:4" x14ac:dyDescent="0.25">
      <c r="A43" s="27" t="s">
        <v>43</v>
      </c>
      <c r="B43" s="27">
        <f>D16+D23</f>
        <v>22077</v>
      </c>
    </row>
    <row r="44" spans="1:4" x14ac:dyDescent="0.25">
      <c r="A44" s="27" t="s">
        <v>44</v>
      </c>
      <c r="B44" s="27">
        <f>(10000*D31)*18%</f>
        <v>28800</v>
      </c>
    </row>
    <row r="45" spans="1:4" ht="15" customHeight="1" x14ac:dyDescent="0.25">
      <c r="A45" s="27" t="s">
        <v>45</v>
      </c>
      <c r="B45" s="27">
        <f>B44-B43</f>
        <v>6723</v>
      </c>
    </row>
    <row r="50" spans="1:4" ht="15" customHeight="1" x14ac:dyDescent="0.25"/>
    <row r="51" spans="1:4" x14ac:dyDescent="0.25">
      <c r="A51" s="17" t="s">
        <v>32</v>
      </c>
      <c r="B51" s="28" t="s">
        <v>35</v>
      </c>
      <c r="C51" s="28"/>
      <c r="D51" s="28"/>
    </row>
    <row r="52" spans="1:4" x14ac:dyDescent="0.25">
      <c r="A52" s="18"/>
      <c r="B52" s="28"/>
      <c r="C52" s="28"/>
      <c r="D52" s="28"/>
    </row>
    <row r="53" spans="1:4" ht="34.5" customHeight="1" x14ac:dyDescent="0.25">
      <c r="A53" s="18"/>
      <c r="B53" s="28"/>
      <c r="C53" s="28"/>
      <c r="D53" s="28"/>
    </row>
    <row r="54" spans="1:4" x14ac:dyDescent="0.25">
      <c r="A54" s="18"/>
      <c r="B54" s="18"/>
      <c r="C54" s="18"/>
      <c r="D54" s="18"/>
    </row>
    <row r="55" spans="1:4" ht="15" customHeight="1" x14ac:dyDescent="0.25">
      <c r="A55" s="18"/>
      <c r="B55" s="18"/>
      <c r="C55" s="18"/>
      <c r="D55" s="18"/>
    </row>
    <row r="56" spans="1:4" x14ac:dyDescent="0.25">
      <c r="A56" s="19" t="s">
        <v>33</v>
      </c>
      <c r="B56" s="28" t="s">
        <v>41</v>
      </c>
      <c r="C56" s="28"/>
      <c r="D56" s="28"/>
    </row>
    <row r="57" spans="1:4" x14ac:dyDescent="0.25">
      <c r="A57" s="20"/>
      <c r="B57" s="28"/>
      <c r="C57" s="28"/>
      <c r="D57" s="28"/>
    </row>
    <row r="58" spans="1:4" x14ac:dyDescent="0.25">
      <c r="A58" s="20"/>
      <c r="B58" s="28"/>
      <c r="C58" s="28"/>
      <c r="D58" s="28"/>
    </row>
    <row r="59" spans="1:4" x14ac:dyDescent="0.25">
      <c r="A59" s="20"/>
      <c r="B59" s="28"/>
      <c r="C59" s="28"/>
      <c r="D59" s="28"/>
    </row>
    <row r="60" spans="1:4" x14ac:dyDescent="0.25">
      <c r="A60" s="18"/>
      <c r="B60" s="21"/>
      <c r="C60" s="21"/>
      <c r="D60" s="21"/>
    </row>
    <row r="61" spans="1:4" x14ac:dyDescent="0.25">
      <c r="A61" s="22" t="s">
        <v>34</v>
      </c>
      <c r="B61" s="28" t="s">
        <v>40</v>
      </c>
      <c r="C61" s="28"/>
      <c r="D61" s="28"/>
    </row>
    <row r="62" spans="1:4" x14ac:dyDescent="0.25">
      <c r="B62" s="28"/>
      <c r="C62" s="28"/>
      <c r="D62" s="28"/>
    </row>
    <row r="63" spans="1:4" x14ac:dyDescent="0.25">
      <c r="B63" s="28"/>
      <c r="C63" s="28"/>
      <c r="D63" s="28"/>
    </row>
    <row r="64" spans="1:4" x14ac:dyDescent="0.25">
      <c r="B64" s="28"/>
      <c r="C64" s="28"/>
      <c r="D64" s="28"/>
    </row>
  </sheetData>
  <mergeCells count="4">
    <mergeCell ref="B61:D64"/>
    <mergeCell ref="A3:D3"/>
    <mergeCell ref="B51:D53"/>
    <mergeCell ref="B56:D5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Normal Bag</vt:lpstr>
      <vt:lpstr>Heavy Duaty Bag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Makhare</dc:creator>
  <cp:lastModifiedBy>chawadispprt</cp:lastModifiedBy>
  <dcterms:created xsi:type="dcterms:W3CDTF">2015-06-05T18:17:20Z</dcterms:created>
  <dcterms:modified xsi:type="dcterms:W3CDTF">2025-03-24T06:38:43Z</dcterms:modified>
</cp:coreProperties>
</file>